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NLDA\Statistiek\Exams\STAT_2 2022-07-29\"/>
    </mc:Choice>
  </mc:AlternateContent>
  <bookViews>
    <workbookView xWindow="-105" yWindow="-105" windowWidth="23250" windowHeight="12570"/>
  </bookViews>
  <sheets>
    <sheet name="Scores" sheetId="1" r:id="rId1"/>
    <sheet name="Resultate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" i="1" l="1"/>
  <c r="A41" i="1"/>
  <c r="A57" i="1"/>
  <c r="A43" i="1"/>
  <c r="A38" i="1"/>
  <c r="A86" i="1"/>
  <c r="A36" i="1"/>
  <c r="A85" i="1"/>
  <c r="A40" i="1"/>
  <c r="A75" i="1"/>
  <c r="A72" i="1"/>
  <c r="A63" i="1"/>
  <c r="A77" i="1"/>
  <c r="A46" i="1"/>
  <c r="A47" i="1"/>
  <c r="A84" i="1"/>
  <c r="A65" i="1"/>
  <c r="A23" i="1"/>
  <c r="A78" i="1"/>
  <c r="A73" i="1"/>
  <c r="A62" i="1"/>
  <c r="A44" i="1"/>
  <c r="A51" i="1"/>
  <c r="A39" i="1"/>
  <c r="A87" i="1"/>
  <c r="A69" i="1"/>
  <c r="A59" i="1"/>
  <c r="A83" i="1"/>
  <c r="A74" i="1"/>
  <c r="A30" i="1"/>
  <c r="A76" i="1"/>
  <c r="A29" i="1"/>
  <c r="A48" i="1"/>
  <c r="A32" i="1"/>
  <c r="A37" i="1"/>
  <c r="A71" i="1"/>
  <c r="A70" i="1"/>
  <c r="A64" i="1"/>
  <c r="A67" i="1"/>
  <c r="A55" i="1"/>
  <c r="A79" i="1"/>
  <c r="A52" i="1"/>
  <c r="A82" i="1"/>
  <c r="A54" i="1"/>
  <c r="A33" i="1"/>
  <c r="A61" i="1"/>
  <c r="A45" i="1"/>
  <c r="A50" i="1"/>
  <c r="A66" i="1"/>
  <c r="A53" i="1"/>
  <c r="A56" i="1"/>
  <c r="A34" i="1"/>
  <c r="A81" i="1"/>
  <c r="A35" i="1"/>
  <c r="A68" i="1"/>
  <c r="A31" i="1"/>
  <c r="A42" i="1"/>
  <c r="A58" i="1"/>
  <c r="A80" i="1"/>
  <c r="A28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" i="2"/>
  <c r="E10" i="2"/>
  <c r="E8" i="2"/>
  <c r="E7" i="2"/>
  <c r="E6" i="2"/>
  <c r="E5" i="2"/>
  <c r="E4" i="2"/>
  <c r="AT14" i="1"/>
  <c r="AR23" i="2"/>
  <c r="AS14" i="1"/>
  <c r="AR14" i="1"/>
  <c r="AP19" i="2"/>
  <c r="AQ14" i="1"/>
  <c r="AO22" i="2"/>
  <c r="AP14" i="1"/>
  <c r="AN17" i="2"/>
  <c r="AO14" i="1"/>
  <c r="AM16" i="2"/>
  <c r="AN14" i="1"/>
  <c r="AM14" i="1"/>
  <c r="AK21" i="2"/>
  <c r="AL14" i="1"/>
  <c r="AJ23" i="2"/>
  <c r="AK14" i="1"/>
  <c r="AI21" i="2"/>
  <c r="AJ14" i="1"/>
  <c r="AI14" i="1"/>
  <c r="AG18" i="2"/>
  <c r="AH14" i="1"/>
  <c r="AF21" i="2"/>
  <c r="AG14" i="1"/>
  <c r="AE22" i="2"/>
  <c r="AF14" i="1"/>
  <c r="AD24" i="2"/>
  <c r="AE14" i="1"/>
  <c r="AC14" i="2"/>
  <c r="AD14" i="1"/>
  <c r="AB17" i="2"/>
  <c r="AC14" i="1"/>
  <c r="AB14" i="1"/>
  <c r="AA14" i="1"/>
  <c r="Y24" i="2"/>
  <c r="Z14" i="1"/>
  <c r="X17" i="2"/>
  <c r="Y14" i="1"/>
  <c r="X14" i="1"/>
  <c r="V15" i="2"/>
  <c r="W14" i="1"/>
  <c r="V14" i="1"/>
  <c r="T24" i="2"/>
  <c r="U14" i="1"/>
  <c r="T14" i="1"/>
  <c r="S14" i="1"/>
  <c r="Q18" i="2"/>
  <c r="R14" i="1"/>
  <c r="Q14" i="1"/>
  <c r="P14" i="1"/>
  <c r="O14" i="1"/>
  <c r="M14" i="2"/>
  <c r="N14" i="1"/>
  <c r="L24" i="2"/>
  <c r="M14" i="1"/>
  <c r="L14" i="1"/>
  <c r="K14" i="1"/>
  <c r="I24" i="2"/>
  <c r="J14" i="1"/>
  <c r="H17" i="2"/>
  <c r="I14" i="1"/>
  <c r="G16" i="2"/>
  <c r="H14" i="1"/>
  <c r="F15" i="2"/>
  <c r="G14" i="1"/>
  <c r="E19" i="2"/>
  <c r="M24" i="2"/>
  <c r="AO18" i="2"/>
  <c r="AC21" i="2"/>
  <c r="X21" i="2"/>
  <c r="AR24" i="2"/>
  <c r="AB24" i="2"/>
  <c r="X24" i="2"/>
  <c r="H24" i="2"/>
  <c r="Y18" i="2"/>
  <c r="AN24" i="2"/>
  <c r="AC23" i="2"/>
  <c r="U24" i="2"/>
  <c r="AN21" i="2"/>
  <c r="I18" i="2"/>
  <c r="AK14" i="2"/>
  <c r="AF24" i="2"/>
  <c r="E15" i="2"/>
  <c r="AJ24" i="2"/>
  <c r="AK22" i="2"/>
  <c r="P24" i="2"/>
  <c r="U14" i="2"/>
  <c r="J14" i="2"/>
  <c r="J18" i="2"/>
  <c r="J17" i="2"/>
  <c r="J16" i="2"/>
  <c r="N14" i="2"/>
  <c r="N18" i="2"/>
  <c r="N17" i="2"/>
  <c r="N16" i="2"/>
  <c r="Z14" i="2"/>
  <c r="Z18" i="2"/>
  <c r="Z17" i="2"/>
  <c r="Z16" i="2"/>
  <c r="Z21" i="2"/>
  <c r="AL14" i="2"/>
  <c r="AL18" i="2"/>
  <c r="AL17" i="2"/>
  <c r="AL16" i="2"/>
  <c r="AL21" i="2"/>
  <c r="J23" i="2"/>
  <c r="R14" i="2"/>
  <c r="R18" i="2"/>
  <c r="R17" i="2"/>
  <c r="R16" i="2"/>
  <c r="AH14" i="2"/>
  <c r="AH18" i="2"/>
  <c r="AH17" i="2"/>
  <c r="AH16" i="2"/>
  <c r="AH21" i="2"/>
  <c r="AP23" i="2"/>
  <c r="Z23" i="2"/>
  <c r="R23" i="2"/>
  <c r="F24" i="2"/>
  <c r="AH19" i="2"/>
  <c r="R19" i="2"/>
  <c r="AF17" i="2"/>
  <c r="P17" i="2"/>
  <c r="AD15" i="2"/>
  <c r="N15" i="2"/>
  <c r="G15" i="2"/>
  <c r="G19" i="2"/>
  <c r="G14" i="2"/>
  <c r="G18" i="2"/>
  <c r="G17" i="2"/>
  <c r="G23" i="2"/>
  <c r="K15" i="2"/>
  <c r="K19" i="2"/>
  <c r="K14" i="2"/>
  <c r="K18" i="2"/>
  <c r="K17" i="2"/>
  <c r="K23" i="2"/>
  <c r="O15" i="2"/>
  <c r="O19" i="2"/>
  <c r="O14" i="2"/>
  <c r="O18" i="2"/>
  <c r="O17" i="2"/>
  <c r="O23" i="2"/>
  <c r="S15" i="2"/>
  <c r="S19" i="2"/>
  <c r="S14" i="2"/>
  <c r="S18" i="2"/>
  <c r="S17" i="2"/>
  <c r="S23" i="2"/>
  <c r="W14" i="2"/>
  <c r="AA15" i="2"/>
  <c r="AA19" i="2"/>
  <c r="AA14" i="2"/>
  <c r="AA18" i="2"/>
  <c r="AA17" i="2"/>
  <c r="AE15" i="2"/>
  <c r="AE19" i="2"/>
  <c r="AE14" i="2"/>
  <c r="AE18" i="2"/>
  <c r="AE17" i="2"/>
  <c r="AI15" i="2"/>
  <c r="AI19" i="2"/>
  <c r="AI14" i="2"/>
  <c r="AI18" i="2"/>
  <c r="AI17" i="2"/>
  <c r="AM15" i="2"/>
  <c r="AM19" i="2"/>
  <c r="AM14" i="2"/>
  <c r="AM18" i="2"/>
  <c r="AM17" i="2"/>
  <c r="AQ15" i="2"/>
  <c r="AQ19" i="2"/>
  <c r="AQ14" i="2"/>
  <c r="AQ18" i="2"/>
  <c r="AQ17" i="2"/>
  <c r="E16" i="2"/>
  <c r="AQ24" i="2"/>
  <c r="AM24" i="2"/>
  <c r="AI24" i="2"/>
  <c r="AE24" i="2"/>
  <c r="AA24" i="2"/>
  <c r="AO23" i="2"/>
  <c r="AK23" i="2"/>
  <c r="AG23" i="2"/>
  <c r="AB23" i="2"/>
  <c r="AI22" i="2"/>
  <c r="AD22" i="2"/>
  <c r="Z24" i="2"/>
  <c r="T23" i="2"/>
  <c r="R24" i="2"/>
  <c r="O24" i="2"/>
  <c r="L23" i="2"/>
  <c r="J24" i="2"/>
  <c r="G24" i="2"/>
  <c r="AR21" i="2"/>
  <c r="AM21" i="2"/>
  <c r="AG21" i="2"/>
  <c r="AB21" i="2"/>
  <c r="AD19" i="2"/>
  <c r="N19" i="2"/>
  <c r="AK18" i="2"/>
  <c r="U18" i="2"/>
  <c r="AR17" i="2"/>
  <c r="L17" i="2"/>
  <c r="AI16" i="2"/>
  <c r="S16" i="2"/>
  <c r="AP15" i="2"/>
  <c r="Z15" i="2"/>
  <c r="J15" i="2"/>
  <c r="AG14" i="2"/>
  <c r="Q14" i="2"/>
  <c r="E17" i="2"/>
  <c r="E23" i="2"/>
  <c r="AP24" i="2"/>
  <c r="AL24" i="2"/>
  <c r="AH24" i="2"/>
  <c r="AN23" i="2"/>
  <c r="AF23" i="2"/>
  <c r="AA23" i="2"/>
  <c r="AM22" i="2"/>
  <c r="AH22" i="2"/>
  <c r="AC22" i="2"/>
  <c r="V23" i="2"/>
  <c r="Q24" i="2"/>
  <c r="N23" i="2"/>
  <c r="AQ21" i="2"/>
  <c r="AA21" i="2"/>
  <c r="Z19" i="2"/>
  <c r="J19" i="2"/>
  <c r="AE16" i="2"/>
  <c r="O16" i="2"/>
  <c r="AL15" i="2"/>
  <c r="F14" i="2"/>
  <c r="F18" i="2"/>
  <c r="F17" i="2"/>
  <c r="F16" i="2"/>
  <c r="F23" i="2"/>
  <c r="V14" i="2"/>
  <c r="V18" i="2"/>
  <c r="V17" i="2"/>
  <c r="V16" i="2"/>
  <c r="AD14" i="2"/>
  <c r="AD18" i="2"/>
  <c r="AD17" i="2"/>
  <c r="AD16" i="2"/>
  <c r="AD21" i="2"/>
  <c r="AD23" i="2"/>
  <c r="AP14" i="2"/>
  <c r="AP18" i="2"/>
  <c r="AP17" i="2"/>
  <c r="AP16" i="2"/>
  <c r="AP21" i="2"/>
  <c r="AL23" i="2"/>
  <c r="AH23" i="2"/>
  <c r="AP22" i="2"/>
  <c r="H16" i="2"/>
  <c r="H15" i="2"/>
  <c r="H19" i="2"/>
  <c r="H14" i="2"/>
  <c r="H18" i="2"/>
  <c r="L16" i="2"/>
  <c r="L15" i="2"/>
  <c r="L19" i="2"/>
  <c r="L14" i="2"/>
  <c r="L18" i="2"/>
  <c r="P16" i="2"/>
  <c r="P15" i="2"/>
  <c r="P19" i="2"/>
  <c r="P14" i="2"/>
  <c r="P18" i="2"/>
  <c r="T16" i="2"/>
  <c r="T15" i="2"/>
  <c r="T19" i="2"/>
  <c r="T14" i="2"/>
  <c r="T18" i="2"/>
  <c r="X16" i="2"/>
  <c r="X15" i="2"/>
  <c r="X19" i="2"/>
  <c r="X14" i="2"/>
  <c r="X18" i="2"/>
  <c r="AB16" i="2"/>
  <c r="AB15" i="2"/>
  <c r="AB19" i="2"/>
  <c r="AB14" i="2"/>
  <c r="AB18" i="2"/>
  <c r="AB22" i="2"/>
  <c r="AF16" i="2"/>
  <c r="AF15" i="2"/>
  <c r="AF19" i="2"/>
  <c r="AF14" i="2"/>
  <c r="AF18" i="2"/>
  <c r="AF22" i="2"/>
  <c r="AJ16" i="2"/>
  <c r="AJ15" i="2"/>
  <c r="AJ19" i="2"/>
  <c r="AJ14" i="2"/>
  <c r="AJ18" i="2"/>
  <c r="AJ22" i="2"/>
  <c r="AN16" i="2"/>
  <c r="AN15" i="2"/>
  <c r="AN19" i="2"/>
  <c r="AN14" i="2"/>
  <c r="AN18" i="2"/>
  <c r="AN22" i="2"/>
  <c r="AR16" i="2"/>
  <c r="AR15" i="2"/>
  <c r="AR19" i="2"/>
  <c r="AR14" i="2"/>
  <c r="AR18" i="2"/>
  <c r="AR22" i="2"/>
  <c r="I17" i="2"/>
  <c r="I16" i="2"/>
  <c r="I15" i="2"/>
  <c r="I19" i="2"/>
  <c r="I23" i="2"/>
  <c r="M17" i="2"/>
  <c r="M16" i="2"/>
  <c r="M15" i="2"/>
  <c r="M19" i="2"/>
  <c r="M23" i="2"/>
  <c r="Q17" i="2"/>
  <c r="Q16" i="2"/>
  <c r="Q15" i="2"/>
  <c r="Q19" i="2"/>
  <c r="Q23" i="2"/>
  <c r="U17" i="2"/>
  <c r="U16" i="2"/>
  <c r="U15" i="2"/>
  <c r="U19" i="2"/>
  <c r="U23" i="2"/>
  <c r="Y17" i="2"/>
  <c r="Y16" i="2"/>
  <c r="Y15" i="2"/>
  <c r="Y19" i="2"/>
  <c r="Y23" i="2"/>
  <c r="AC17" i="2"/>
  <c r="AC16" i="2"/>
  <c r="AC15" i="2"/>
  <c r="AC19" i="2"/>
  <c r="AG17" i="2"/>
  <c r="AG16" i="2"/>
  <c r="AG15" i="2"/>
  <c r="AG19" i="2"/>
  <c r="AK17" i="2"/>
  <c r="AK16" i="2"/>
  <c r="AK15" i="2"/>
  <c r="AK19" i="2"/>
  <c r="AO17" i="2"/>
  <c r="AO16" i="2"/>
  <c r="AO15" i="2"/>
  <c r="AO19" i="2"/>
  <c r="E14" i="2"/>
  <c r="E18" i="2"/>
  <c r="E24" i="2"/>
  <c r="AO24" i="2"/>
  <c r="AK24" i="2"/>
  <c r="AG24" i="2"/>
  <c r="AC24" i="2"/>
  <c r="AQ23" i="2"/>
  <c r="AM23" i="2"/>
  <c r="AI23" i="2"/>
  <c r="AE23" i="2"/>
  <c r="AQ22" i="2"/>
  <c r="AL22" i="2"/>
  <c r="AG22" i="2"/>
  <c r="AA22" i="2"/>
  <c r="X23" i="2"/>
  <c r="V24" i="2"/>
  <c r="S24" i="2"/>
  <c r="P23" i="2"/>
  <c r="N24" i="2"/>
  <c r="K24" i="2"/>
  <c r="H23" i="2"/>
  <c r="AO21" i="2"/>
  <c r="AJ21" i="2"/>
  <c r="AE21" i="2"/>
  <c r="Y21" i="2"/>
  <c r="AL19" i="2"/>
  <c r="V19" i="2"/>
  <c r="F19" i="2"/>
  <c r="AC18" i="2"/>
  <c r="M18" i="2"/>
  <c r="AJ17" i="2"/>
  <c r="T17" i="2"/>
  <c r="AQ16" i="2"/>
  <c r="AA16" i="2"/>
  <c r="K16" i="2"/>
  <c r="AH15" i="2"/>
  <c r="R15" i="2"/>
  <c r="AO14" i="2"/>
  <c r="Y14" i="2"/>
  <c r="I14" i="2"/>
  <c r="Z22" i="2"/>
  <c r="X22" i="2"/>
  <c r="Y22" i="2"/>
  <c r="C24" i="2"/>
  <c r="W21" i="2"/>
  <c r="W24" i="2"/>
  <c r="C23" i="2"/>
  <c r="W23" i="2"/>
  <c r="W22" i="2"/>
  <c r="L21" i="2"/>
  <c r="L22" i="2"/>
  <c r="F21" i="2"/>
  <c r="F22" i="2"/>
  <c r="I21" i="2"/>
  <c r="I22" i="2"/>
  <c r="P21" i="2"/>
  <c r="P22" i="2"/>
  <c r="T21" i="2"/>
  <c r="T22" i="2"/>
  <c r="M21" i="2"/>
  <c r="M22" i="2"/>
  <c r="N21" i="2"/>
  <c r="N22" i="2"/>
  <c r="V21" i="2"/>
  <c r="V22" i="2"/>
  <c r="K21" i="2"/>
  <c r="K22" i="2"/>
  <c r="E21" i="2"/>
  <c r="E22" i="2"/>
  <c r="N5" i="2"/>
  <c r="N6" i="2"/>
  <c r="U21" i="2"/>
  <c r="U22" i="2"/>
  <c r="J21" i="2"/>
  <c r="J22" i="2"/>
  <c r="G21" i="2"/>
  <c r="G22" i="2"/>
  <c r="H21" i="2"/>
  <c r="H22" i="2"/>
  <c r="R21" i="2"/>
  <c r="R22" i="2"/>
  <c r="O21" i="2"/>
  <c r="O22" i="2"/>
  <c r="Q21" i="2"/>
  <c r="Q22" i="2"/>
  <c r="S21" i="2"/>
  <c r="S22" i="2"/>
  <c r="C16" i="2"/>
  <c r="C19" i="2"/>
  <c r="C18" i="2"/>
  <c r="W17" i="2"/>
  <c r="W18" i="2"/>
  <c r="W19" i="2"/>
  <c r="W15" i="2"/>
  <c r="C17" i="2"/>
  <c r="C15" i="2"/>
  <c r="W16" i="2"/>
</calcChain>
</file>

<file path=xl/sharedStrings.xml><?xml version="1.0" encoding="utf-8"?>
<sst xmlns="http://schemas.openxmlformats.org/spreadsheetml/2006/main" count="390" uniqueCount="176">
  <si>
    <t>Nederlandse Defensie Academie</t>
  </si>
  <si>
    <t>Toetsanalyse van Scores</t>
  </si>
  <si>
    <t>Instituut:</t>
  </si>
  <si>
    <t>FMW</t>
  </si>
  <si>
    <t>Vakgroep:</t>
  </si>
  <si>
    <t>Cursus:</t>
  </si>
  <si>
    <t>Toets:</t>
  </si>
  <si>
    <t>Datum:</t>
  </si>
  <si>
    <t>Aantal deelnemers:</t>
  </si>
  <si>
    <t>Aantal vragen:</t>
  </si>
  <si>
    <t>Vraag</t>
  </si>
  <si>
    <t>Maximale Score</t>
  </si>
  <si>
    <t>Totaal</t>
  </si>
  <si>
    <t>Score/vr</t>
  </si>
  <si>
    <t>PSnr</t>
  </si>
  <si>
    <t>Naam</t>
  </si>
  <si>
    <t xml:space="preserve">Instituut: </t>
  </si>
  <si>
    <t>Cronbach's alpha</t>
  </si>
  <si>
    <t>Standaardmeetfout</t>
  </si>
  <si>
    <t>Maximum score</t>
  </si>
  <si>
    <t>Minimumscore</t>
  </si>
  <si>
    <t>Moeilijkheidsgraad</t>
  </si>
  <si>
    <t>Gemiddelde</t>
  </si>
  <si>
    <t>Mediaan</t>
  </si>
  <si>
    <t>Item-totaal correlatie</t>
  </si>
  <si>
    <t>Item-restcorrelatie</t>
  </si>
  <si>
    <t>Variantie</t>
  </si>
  <si>
    <t>Standaard deviatie</t>
  </si>
  <si>
    <t>N.B. maximaal 82</t>
  </si>
  <si>
    <t>N.B. maximaal 40</t>
  </si>
  <si>
    <t>KW&amp;MBW</t>
  </si>
  <si>
    <t>STA</t>
  </si>
  <si>
    <t>Deel 1; 1e kans</t>
  </si>
  <si>
    <t>000404707</t>
  </si>
  <si>
    <t>Aminetzah, Jacco</t>
  </si>
  <si>
    <t>000406125</t>
  </si>
  <si>
    <t>Bavel, Lars van</t>
  </si>
  <si>
    <t>000404265</t>
  </si>
  <si>
    <t>Berg, Noud van den</t>
  </si>
  <si>
    <t>000404579</t>
  </si>
  <si>
    <t>Boer, Job de</t>
  </si>
  <si>
    <t>000405132</t>
  </si>
  <si>
    <t>Bos, Danique</t>
  </si>
  <si>
    <t>000405010</t>
  </si>
  <si>
    <t>Brink, Coen van den</t>
  </si>
  <si>
    <t>000406439</t>
  </si>
  <si>
    <t>Brink, Mabel</t>
  </si>
  <si>
    <t>000403151</t>
  </si>
  <si>
    <t>Brocks, Sander</t>
  </si>
  <si>
    <t>000406026</t>
  </si>
  <si>
    <t>Bruin, Laurens de</t>
  </si>
  <si>
    <t>000406785</t>
  </si>
  <si>
    <t>Buijs, Olivier</t>
  </si>
  <si>
    <t>000396959</t>
  </si>
  <si>
    <t>Buren, Django van</t>
  </si>
  <si>
    <t>000405682</t>
  </si>
  <si>
    <t>Burghout, Marleen</t>
  </si>
  <si>
    <t>000405171</t>
  </si>
  <si>
    <t>Buuren, Laura van</t>
  </si>
  <si>
    <t>000396478</t>
  </si>
  <si>
    <t>Dijksman, Daniëlle</t>
  </si>
  <si>
    <t>000403046</t>
  </si>
  <si>
    <t>Ditshuizen, Isa van</t>
  </si>
  <si>
    <t>000405624</t>
  </si>
  <si>
    <t>Doorenmalen, Tom van</t>
  </si>
  <si>
    <t>000406470</t>
  </si>
  <si>
    <t>Ende, Mika van der</t>
  </si>
  <si>
    <t>000401605</t>
  </si>
  <si>
    <t>Engelenburg, Jannice van</t>
  </si>
  <si>
    <t>000402577</t>
  </si>
  <si>
    <t>Engelse, Wessel den</t>
  </si>
  <si>
    <t>000405515</t>
  </si>
  <si>
    <t>Faasen, Ilse</t>
  </si>
  <si>
    <t>000397277</t>
  </si>
  <si>
    <t>Fendrhoussi, Akram</t>
  </si>
  <si>
    <t>000405274</t>
  </si>
  <si>
    <t>Gerritsen, Myrthe</t>
  </si>
  <si>
    <t>000404803</t>
  </si>
  <si>
    <t>Hazewindus, Dana</t>
  </si>
  <si>
    <t>000407284</t>
  </si>
  <si>
    <t>Hees, Isis van</t>
  </si>
  <si>
    <t>000405834</t>
  </si>
  <si>
    <t>Hofman, Olaf</t>
  </si>
  <si>
    <t>000405536</t>
  </si>
  <si>
    <t>Hogetoorn, Christiaan</t>
  </si>
  <si>
    <t>000397274</t>
  </si>
  <si>
    <t>Hooijmans, Bram</t>
  </si>
  <si>
    <t>000405245</t>
  </si>
  <si>
    <t>Houwelingen, Niels van</t>
  </si>
  <si>
    <t>000406724</t>
  </si>
  <si>
    <t>Jansen, André</t>
  </si>
  <si>
    <t>000405758</t>
  </si>
  <si>
    <t>Janssen, Danique</t>
  </si>
  <si>
    <t>000405188</t>
  </si>
  <si>
    <t>Kanters, Dirk</t>
  </si>
  <si>
    <t>000406686</t>
  </si>
  <si>
    <t>Koeiman, Farah</t>
  </si>
  <si>
    <t>000405774</t>
  </si>
  <si>
    <t>Koenen, Mabel</t>
  </si>
  <si>
    <t>000388858</t>
  </si>
  <si>
    <t>Lankhaar, Joris</t>
  </si>
  <si>
    <t>000406120</t>
  </si>
  <si>
    <t>Lavieren, Dané van</t>
  </si>
  <si>
    <t>000404502</t>
  </si>
  <si>
    <t>Lieshout, Teun van</t>
  </si>
  <si>
    <t>000405125</t>
  </si>
  <si>
    <t>Lunding, Daan</t>
  </si>
  <si>
    <t>000401303</t>
  </si>
  <si>
    <t>Meulen, Dyanno</t>
  </si>
  <si>
    <t>000405974</t>
  </si>
  <si>
    <t>Meurs, Chris van</t>
  </si>
  <si>
    <t>000406371</t>
  </si>
  <si>
    <t>Meusen, Jay</t>
  </si>
  <si>
    <t>000405560</t>
  </si>
  <si>
    <t>Mijle, Lisa van der</t>
  </si>
  <si>
    <t>000397451</t>
  </si>
  <si>
    <t>Nooren, Romy</t>
  </si>
  <si>
    <t>000405197</t>
  </si>
  <si>
    <t>Oranje, Britt</t>
  </si>
  <si>
    <t>000406033</t>
  </si>
  <si>
    <t>Osendarp, Enid</t>
  </si>
  <si>
    <t>000405966</t>
  </si>
  <si>
    <t>Peters, Job</t>
  </si>
  <si>
    <t>000406729</t>
  </si>
  <si>
    <t>Petronielia, Tiffany</t>
  </si>
  <si>
    <t>000406198</t>
  </si>
  <si>
    <t>Quist, Rutger</t>
  </si>
  <si>
    <t>000406604</t>
  </si>
  <si>
    <t>Reeuwijk, Sascha van</t>
  </si>
  <si>
    <t>000405531</t>
  </si>
  <si>
    <t>Schee, Hielke van der</t>
  </si>
  <si>
    <t>000405766</t>
  </si>
  <si>
    <t>Schouten, Jules</t>
  </si>
  <si>
    <t>000406723</t>
  </si>
  <si>
    <t>Siersma, Femke</t>
  </si>
  <si>
    <t>000405686</t>
  </si>
  <si>
    <t>Simonis, Timo</t>
  </si>
  <si>
    <t>000405242</t>
  </si>
  <si>
    <t>Slagter, Sebastiaan</t>
  </si>
  <si>
    <t>000405248</t>
  </si>
  <si>
    <t>Slotboom, Sanne</t>
  </si>
  <si>
    <t>000406238</t>
  </si>
  <si>
    <t>Sluijters, Willem</t>
  </si>
  <si>
    <t>000405003</t>
  </si>
  <si>
    <t>Smeulders, Tom</t>
  </si>
  <si>
    <t>000389960</t>
  </si>
  <si>
    <t>Spelt, Maarten</t>
  </si>
  <si>
    <t>000404801</t>
  </si>
  <si>
    <t>Stolze, Berry</t>
  </si>
  <si>
    <t>000406165</t>
  </si>
  <si>
    <t>Strik, Maila</t>
  </si>
  <si>
    <t>000405521</t>
  </si>
  <si>
    <t>Uiterwijk, Gilles</t>
  </si>
  <si>
    <t>000395588</t>
  </si>
  <si>
    <t>Versluis, Marie-Fleur</t>
  </si>
  <si>
    <t>000404497</t>
  </si>
  <si>
    <t>Verweij, Luuk</t>
  </si>
  <si>
    <t>000405772</t>
  </si>
  <si>
    <t>Visser, Rens</t>
  </si>
  <si>
    <t>000406024</t>
  </si>
  <si>
    <t>Vriesema, Lomme</t>
  </si>
  <si>
    <t>000407316</t>
  </si>
  <si>
    <t>Wagner, Noa</t>
  </si>
  <si>
    <t>000397373</t>
  </si>
  <si>
    <t>Wal, Juan van de</t>
  </si>
  <si>
    <t>000405445</t>
  </si>
  <si>
    <t>Wijk, Fabiènne van</t>
  </si>
  <si>
    <t>000405971</t>
  </si>
  <si>
    <t>Witteveen, Goya</t>
  </si>
  <si>
    <t>000403444</t>
  </si>
  <si>
    <t>Wolters, Gijs</t>
  </si>
  <si>
    <t>L</t>
  </si>
  <si>
    <t>U</t>
  </si>
  <si>
    <t>K</t>
  </si>
  <si>
    <t>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</si>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</sst>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0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/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64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theme="0" tint="-0.24997711111789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6" borderId="0" applyNumberFormat="0" applyBorder="0" applyAlignment="0" applyProtection="0"/>
    <xf numFmtId="0" fontId="8" fillId="0" borderId="0"/>
  </cellStyleXfs>
  <cellXfs count="88">
    <xf numFmtId="0" fontId="0" fillId="0" borderId="0" xfId="0"/>
    <xf numFmtId="0" fontId="3" fillId="0" borderId="3" xfId="0" applyFont="1" applyBorder="1" applyProtection="1"/>
    <xf numFmtId="0" fontId="3" fillId="0" borderId="4" xfId="0" applyFont="1" applyBorder="1" applyProtection="1"/>
    <xf numFmtId="0" fontId="2" fillId="0" borderId="3" xfId="0" applyFont="1" applyBorder="1" applyAlignment="1" applyProtection="1">
      <alignment vertical="center"/>
    </xf>
    <xf numFmtId="0" fontId="4" fillId="0" borderId="8" xfId="0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 applyAlignment="1" applyProtection="1"/>
    <xf numFmtId="0" fontId="4" fillId="0" borderId="14" xfId="0" applyFont="1" applyBorder="1" applyProtection="1"/>
    <xf numFmtId="0" fontId="4" fillId="0" borderId="15" xfId="0" applyFont="1" applyBorder="1" applyProtection="1"/>
    <xf numFmtId="0" fontId="3" fillId="2" borderId="16" xfId="0" applyFont="1" applyFill="1" applyBorder="1" applyAlignment="1" applyProtection="1">
      <protection locked="0"/>
    </xf>
    <xf numFmtId="0" fontId="3" fillId="0" borderId="17" xfId="0" applyFont="1" applyBorder="1" applyProtection="1"/>
    <xf numFmtId="0" fontId="3" fillId="0" borderId="3" xfId="0" applyFont="1" applyFill="1" applyBorder="1" applyAlignment="1" applyProtection="1">
      <alignment vertical="center"/>
    </xf>
    <xf numFmtId="0" fontId="4" fillId="0" borderId="18" xfId="0" applyFont="1" applyBorder="1" applyAlignment="1" applyProtection="1">
      <alignment horizontal="right"/>
    </xf>
    <xf numFmtId="0" fontId="4" fillId="0" borderId="16" xfId="0" applyFont="1" applyFill="1" applyBorder="1" applyAlignment="1" applyProtection="1">
      <alignment horizontal="center"/>
    </xf>
    <xf numFmtId="1" fontId="3" fillId="2" borderId="19" xfId="2" applyNumberFormat="1" applyFont="1" applyFill="1" applyBorder="1" applyAlignment="1" applyProtection="1">
      <alignment horizontal="center"/>
      <protection locked="0"/>
    </xf>
    <xf numFmtId="1" fontId="3" fillId="2" borderId="19" xfId="0" applyNumberFormat="1" applyFont="1" applyFill="1" applyBorder="1" applyAlignment="1" applyProtection="1">
      <alignment horizontal="center"/>
      <protection locked="0"/>
    </xf>
    <xf numFmtId="0" fontId="4" fillId="0" borderId="20" xfId="0" applyFont="1" applyBorder="1" applyAlignment="1" applyProtection="1"/>
    <xf numFmtId="0" fontId="4" fillId="0" borderId="16" xfId="0" applyFont="1" applyBorder="1" applyAlignment="1" applyProtection="1"/>
    <xf numFmtId="0" fontId="3" fillId="0" borderId="22" xfId="0" applyFont="1" applyBorder="1" applyProtection="1"/>
    <xf numFmtId="0" fontId="3" fillId="0" borderId="24" xfId="0" applyFont="1" applyFill="1" applyBorder="1" applyAlignment="1" applyProtection="1">
      <alignment horizontal="center"/>
    </xf>
    <xf numFmtId="0" fontId="3" fillId="3" borderId="16" xfId="0" applyFont="1" applyFill="1" applyBorder="1" applyAlignment="1" applyProtection="1">
      <protection locked="0"/>
    </xf>
    <xf numFmtId="0" fontId="3" fillId="0" borderId="25" xfId="0" applyFont="1" applyBorder="1" applyProtection="1"/>
    <xf numFmtId="0" fontId="4" fillId="0" borderId="25" xfId="0" applyFont="1" applyBorder="1" applyProtection="1"/>
    <xf numFmtId="0" fontId="4" fillId="0" borderId="4" xfId="0" applyFont="1" applyBorder="1" applyProtection="1"/>
    <xf numFmtId="0" fontId="4" fillId="0" borderId="18" xfId="0" applyFont="1" applyBorder="1" applyAlignment="1" applyProtection="1">
      <alignment horizontal="center"/>
    </xf>
    <xf numFmtId="1" fontId="4" fillId="0" borderId="16" xfId="0" applyNumberFormat="1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2" fontId="3" fillId="0" borderId="4" xfId="0" applyNumberFormat="1" applyFont="1" applyBorder="1" applyProtection="1"/>
    <xf numFmtId="2" fontId="3" fillId="0" borderId="16" xfId="0" applyNumberFormat="1" applyFont="1" applyFill="1" applyBorder="1" applyAlignment="1" applyProtection="1">
      <alignment horizontal="center"/>
    </xf>
    <xf numFmtId="2" fontId="4" fillId="0" borderId="16" xfId="0" applyNumberFormat="1" applyFont="1" applyFill="1" applyBorder="1" applyAlignment="1" applyProtection="1">
      <alignment horizontal="center"/>
      <protection locked="0"/>
    </xf>
    <xf numFmtId="165" fontId="3" fillId="0" borderId="16" xfId="0" applyNumberFormat="1" applyFont="1" applyFill="1" applyBorder="1" applyAlignment="1" applyProtection="1">
      <alignment horizontal="center"/>
    </xf>
    <xf numFmtId="165" fontId="4" fillId="0" borderId="16" xfId="0" applyNumberFormat="1" applyFont="1" applyFill="1" applyBorder="1" applyAlignment="1" applyProtection="1">
      <alignment horizontal="center"/>
    </xf>
    <xf numFmtId="0" fontId="3" fillId="0" borderId="4" xfId="1" applyNumberFormat="1" applyFont="1" applyBorder="1" applyProtection="1"/>
    <xf numFmtId="165" fontId="3" fillId="0" borderId="16" xfId="1" applyNumberFormat="1" applyFont="1" applyFill="1" applyBorder="1" applyAlignment="1" applyProtection="1">
      <alignment horizontal="center"/>
    </xf>
    <xf numFmtId="0" fontId="4" fillId="0" borderId="16" xfId="0" applyFont="1" applyFill="1" applyBorder="1" applyAlignment="1" applyProtection="1">
      <alignment horizontal="left"/>
    </xf>
    <xf numFmtId="0" fontId="0" fillId="4" borderId="0" xfId="0" applyFill="1"/>
    <xf numFmtId="0" fontId="3" fillId="0" borderId="27" xfId="0" applyFont="1" applyBorder="1" applyProtection="1"/>
    <xf numFmtId="1" fontId="3" fillId="2" borderId="28" xfId="0" applyNumberFormat="1" applyFont="1" applyFill="1" applyBorder="1" applyAlignment="1" applyProtection="1">
      <alignment horizontal="center"/>
      <protection locked="0"/>
    </xf>
    <xf numFmtId="1" fontId="3" fillId="2" borderId="29" xfId="0" applyNumberFormat="1" applyFont="1" applyFill="1" applyBorder="1" applyAlignment="1" applyProtection="1">
      <alignment horizontal="center"/>
      <protection locked="0"/>
    </xf>
    <xf numFmtId="1" fontId="3" fillId="5" borderId="19" xfId="2" applyNumberFormat="1" applyFont="1" applyFill="1" applyBorder="1" applyAlignment="1" applyProtection="1">
      <alignment horizontal="center"/>
      <protection locked="0"/>
    </xf>
    <xf numFmtId="1" fontId="3" fillId="5" borderId="19" xfId="0" applyNumberFormat="1" applyFont="1" applyFill="1" applyBorder="1" applyAlignment="1" applyProtection="1">
      <alignment horizontal="center"/>
      <protection locked="0"/>
    </xf>
    <xf numFmtId="1" fontId="6" fillId="2" borderId="28" xfId="0" applyNumberFormat="1" applyFont="1" applyFill="1" applyBorder="1" applyAlignment="1" applyProtection="1">
      <alignment horizontal="center"/>
      <protection locked="0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19" xfId="2" applyNumberFormat="1" applyFont="1" applyFill="1" applyBorder="1" applyAlignment="1" applyProtection="1">
      <alignment horizontal="center"/>
      <protection locked="0"/>
    </xf>
    <xf numFmtId="1" fontId="3" fillId="4" borderId="19" xfId="0" applyNumberFormat="1" applyFont="1" applyFill="1" applyBorder="1" applyAlignment="1" applyProtection="1">
      <alignment horizontal="center"/>
      <protection locked="0"/>
    </xf>
    <xf numFmtId="2" fontId="6" fillId="3" borderId="21" xfId="0" applyNumberFormat="1" applyFont="1" applyFill="1" applyBorder="1" applyAlignment="1" applyProtection="1">
      <protection locked="0"/>
    </xf>
    <xf numFmtId="164" fontId="7" fillId="0" borderId="20" xfId="3" applyNumberFormat="1" applyFont="1" applyFill="1" applyBorder="1" applyAlignment="1" applyProtection="1"/>
    <xf numFmtId="0" fontId="8" fillId="0" borderId="0" xfId="4" applyAlignment="1"/>
    <xf numFmtId="0" fontId="0" fillId="5" borderId="28" xfId="0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" fontId="6" fillId="0" borderId="20" xfId="3" applyNumberFormat="1" applyFont="1" applyFill="1" applyBorder="1" applyAlignment="1" applyProtection="1"/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3" fillId="2" borderId="11" xfId="0" applyNumberFormat="1" applyFont="1" applyFill="1" applyBorder="1" applyAlignment="1" applyProtection="1">
      <alignment horizontal="left"/>
      <protection locked="0"/>
    </xf>
    <xf numFmtId="14" fontId="3" fillId="0" borderId="1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2" borderId="12" xfId="0" applyFont="1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26" xfId="0" applyFont="1" applyFill="1" applyBorder="1" applyAlignment="1" applyProtection="1">
      <alignment horizontal="left" vertical="center"/>
    </xf>
    <xf numFmtId="0" fontId="3" fillId="3" borderId="9" xfId="0" applyFont="1" applyFill="1" applyBorder="1" applyAlignment="1" applyProtection="1">
      <protection locked="0"/>
    </xf>
    <xf numFmtId="0" fontId="3" fillId="3" borderId="11" xfId="0" applyFont="1" applyFill="1" applyBorder="1" applyAlignment="1" applyProtection="1">
      <protection locked="0"/>
    </xf>
    <xf numFmtId="14" fontId="4" fillId="3" borderId="9" xfId="0" applyNumberFormat="1" applyFont="1" applyFill="1" applyBorder="1" applyAlignment="1" applyProtection="1">
      <alignment horizontal="left"/>
      <protection locked="0"/>
    </xf>
    <xf numFmtId="14" fontId="4" fillId="3" borderId="11" xfId="0" applyNumberFormat="1" applyFont="1" applyFill="1" applyBorder="1" applyAlignment="1" applyProtection="1">
      <alignment horizontal="left"/>
      <protection locked="0"/>
    </xf>
    <xf numFmtId="14" fontId="4" fillId="3" borderId="23" xfId="0" applyNumberFormat="1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3" xfId="0" applyFont="1" applyFill="1" applyBorder="1" applyAlignment="1" applyProtection="1">
      <alignment horizontal="left"/>
      <protection locked="0"/>
    </xf>
    <xf numFmtId="0" fontId="3" fillId="3" borderId="9" xfId="0" applyFont="1" applyFill="1" applyBorder="1" applyAlignment="1" applyProtection="1">
      <alignment horizontal="left"/>
      <protection locked="0"/>
    </xf>
    <xf numFmtId="14" fontId="3" fillId="3" borderId="12" xfId="0" applyNumberFormat="1" applyFont="1" applyFill="1" applyBorder="1" applyAlignment="1" applyProtection="1">
      <alignment horizontal="left"/>
      <protection locked="0"/>
    </xf>
    <xf numFmtId="14" fontId="3" fillId="3" borderId="13" xfId="0" applyNumberFormat="1" applyFont="1" applyFill="1" applyBorder="1" applyAlignment="1" applyProtection="1">
      <alignment horizontal="left"/>
      <protection locked="0"/>
    </xf>
    <xf numFmtId="14" fontId="3" fillId="3" borderId="9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</xf>
    <xf numFmtId="0" fontId="4" fillId="0" borderId="26" xfId="0" applyFont="1" applyFill="1" applyBorder="1" applyAlignment="1" applyProtection="1">
      <alignment horizontal="left"/>
    </xf>
    <xf numFmtId="0" fontId="4" fillId="0" borderId="13" xfId="0" applyFont="1" applyBorder="1" applyAlignment="1" applyProtection="1"/>
    <xf numFmtId="1" fontId="6" fillId="0" borderId="13" xfId="3" applyNumberFormat="1" applyFont="1" applyFill="1" applyBorder="1" applyAlignment="1" applyProtection="1"/>
    <xf numFmtId="164" fontId="7" fillId="0" borderId="13" xfId="3" applyNumberFormat="1" applyFont="1" applyFill="1" applyBorder="1" applyAlignment="1" applyProtection="1"/>
  </cellXfs>
  <cellStyles count="5">
    <cellStyle name="Comma" xfId="1" builtinId="3"/>
    <cellStyle name="Good" xfId="3" builtinId="26"/>
    <cellStyle name="Normal" xfId="0" builtinId="0"/>
    <cellStyle name="Standaard 2" xfId="2"/>
    <cellStyle name="Standaard 3" xfId="4"/>
  </cellStyles>
  <dxfs count="13">
    <dxf>
      <font>
        <b/>
        <i val="0"/>
        <color rgb="FF00B05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FF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4"/>
  <sheetViews>
    <sheetView tabSelected="1" topLeftCell="A40" zoomScale="85" zoomScaleNormal="85" workbookViewId="0">
      <selection activeCell="A84" sqref="A84"/>
    </sheetView>
  </sheetViews>
  <sheetFormatPr defaultRowHeight="15" x14ac:dyDescent="0.25"/>
  <cols>
    <col min="4" max="4" width="9.140625" customWidth="1"/>
    <col min="5" max="5" width="10" customWidth="1"/>
    <col min="6" max="6" width="24.42578125" hidden="1" customWidth="1"/>
    <col min="7" max="25" width="4.7109375" customWidth="1"/>
  </cols>
  <sheetData>
    <row r="1" spans="1:46" x14ac:dyDescent="0.25">
      <c r="A1" s="58" t="s">
        <v>0</v>
      </c>
      <c r="B1" s="58"/>
      <c r="C1" s="58"/>
      <c r="D1" s="58"/>
      <c r="E1" s="58"/>
      <c r="F1" s="59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.75" x14ac:dyDescent="0.25">
      <c r="A2" s="60"/>
      <c r="B2" s="60"/>
      <c r="C2" s="60"/>
      <c r="D2" s="60"/>
      <c r="E2" s="60"/>
      <c r="F2" s="61"/>
      <c r="G2" s="3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5">
      <c r="A3" s="62"/>
      <c r="B3" s="62"/>
      <c r="C3" s="62"/>
      <c r="D3" s="62"/>
      <c r="E3" s="62"/>
      <c r="F3" s="63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5">
      <c r="A4" s="4" t="s">
        <v>2</v>
      </c>
      <c r="B4" s="5"/>
      <c r="C4" s="5"/>
      <c r="D4" s="5"/>
      <c r="E4" s="5"/>
      <c r="F4" s="6"/>
      <c r="G4" s="64" t="s">
        <v>3</v>
      </c>
      <c r="H4" s="65"/>
      <c r="I4" s="65"/>
      <c r="J4" s="6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5">
      <c r="A5" s="4" t="s">
        <v>4</v>
      </c>
      <c r="B5" s="5"/>
      <c r="C5" s="5"/>
      <c r="D5" s="5"/>
      <c r="E5" s="5"/>
      <c r="F5" s="6"/>
      <c r="G5" s="64" t="s">
        <v>30</v>
      </c>
      <c r="H5" s="65"/>
      <c r="I5" s="65"/>
      <c r="J5" s="65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A6" s="4" t="s">
        <v>5</v>
      </c>
      <c r="B6" s="5"/>
      <c r="C6" s="5"/>
      <c r="D6" s="5"/>
      <c r="E6" s="5"/>
      <c r="F6" s="6"/>
      <c r="G6" s="66" t="s">
        <v>31</v>
      </c>
      <c r="H6" s="65"/>
      <c r="I6" s="65"/>
      <c r="J6" s="65"/>
      <c r="K6" s="2"/>
      <c r="L6" s="2"/>
      <c r="M6" s="2"/>
      <c r="N6" s="2"/>
      <c r="O6" s="2"/>
      <c r="P6" s="2"/>
      <c r="Q6" s="2"/>
      <c r="R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s="4" t="s">
        <v>6</v>
      </c>
      <c r="B7" s="5"/>
      <c r="C7" s="5"/>
      <c r="D7" s="5"/>
      <c r="E7" s="5"/>
      <c r="F7" s="6"/>
      <c r="G7" s="67" t="s">
        <v>32</v>
      </c>
      <c r="H7" s="68"/>
      <c r="I7" s="68"/>
      <c r="J7" s="69"/>
      <c r="K7" s="2"/>
      <c r="L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A8" s="4" t="s">
        <v>7</v>
      </c>
      <c r="B8" s="5"/>
      <c r="C8" s="5"/>
      <c r="D8" s="5"/>
      <c r="E8" s="5"/>
      <c r="F8" s="6"/>
      <c r="G8" s="56">
        <v>44722</v>
      </c>
      <c r="H8" s="57"/>
      <c r="I8" s="57"/>
      <c r="J8" s="5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s="7"/>
      <c r="B9" s="7"/>
      <c r="C9" s="7"/>
      <c r="D9" s="7"/>
      <c r="E9" s="7"/>
      <c r="F9" s="8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s="4" t="s">
        <v>8</v>
      </c>
      <c r="B10" s="5"/>
      <c r="C10" s="5"/>
      <c r="D10" s="5"/>
      <c r="E10" s="5"/>
      <c r="F10" s="6"/>
      <c r="G10" s="9">
        <v>72</v>
      </c>
      <c r="H10" s="2"/>
      <c r="I10" s="2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s="4" t="s">
        <v>9</v>
      </c>
      <c r="B11" s="5"/>
      <c r="C11" s="5"/>
      <c r="D11" s="5"/>
      <c r="E11" s="5"/>
      <c r="F11" s="6"/>
      <c r="G11" s="9">
        <v>19</v>
      </c>
      <c r="H11" s="2"/>
      <c r="I11" s="2" t="s">
        <v>29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s="1"/>
      <c r="B12" s="1"/>
      <c r="C12" s="1"/>
      <c r="D12" s="1"/>
      <c r="E12" s="2"/>
      <c r="F12" s="10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A13" s="1"/>
      <c r="B13" s="1"/>
      <c r="C13" s="1"/>
      <c r="D13" s="1"/>
      <c r="E13" s="2"/>
      <c r="F13" s="10"/>
      <c r="G13" s="1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1"/>
      <c r="B14" s="1"/>
      <c r="C14" s="1"/>
      <c r="D14" s="1"/>
      <c r="E14" s="2"/>
      <c r="F14" s="12" t="s">
        <v>10</v>
      </c>
      <c r="G14" s="13">
        <f>IF($G$11&gt;0,1,"")</f>
        <v>1</v>
      </c>
      <c r="H14" s="13">
        <f>IF($G$11&gt;1,2,"")</f>
        <v>2</v>
      </c>
      <c r="I14" s="13">
        <f>IF($G$11&gt;2,3,"")</f>
        <v>3</v>
      </c>
      <c r="J14" s="13">
        <f>IF($G$11&gt;3,4,"")</f>
        <v>4</v>
      </c>
      <c r="K14" s="13">
        <f>IF($G$11&gt;4,5,"")</f>
        <v>5</v>
      </c>
      <c r="L14" s="13">
        <f>IF($G$11&gt;5,6,"")</f>
        <v>6</v>
      </c>
      <c r="M14" s="13">
        <f>IF($G$11&gt;6,7,"")</f>
        <v>7</v>
      </c>
      <c r="N14" s="13">
        <f>IF($G$11&gt;7,8,"")</f>
        <v>8</v>
      </c>
      <c r="O14" s="13">
        <f>IF($G$11&gt;8,9,"")</f>
        <v>9</v>
      </c>
      <c r="P14" s="13">
        <f>IF($G$11&gt;9,10,"")</f>
        <v>10</v>
      </c>
      <c r="Q14" s="13">
        <f>IF($G$11&gt;10,11,"")</f>
        <v>11</v>
      </c>
      <c r="R14" s="13">
        <f>IF($G$11&gt;11,12,"")</f>
        <v>12</v>
      </c>
      <c r="S14" s="13">
        <f>IF($G$11&gt;12,13,"")</f>
        <v>13</v>
      </c>
      <c r="T14" s="13">
        <f>IF($G$11&gt;13,14,"")</f>
        <v>14</v>
      </c>
      <c r="U14" s="13">
        <f>IF($G$11&gt;14,15,"")</f>
        <v>15</v>
      </c>
      <c r="V14" s="13">
        <f>IF($G$11&gt;15,16,"")</f>
        <v>16</v>
      </c>
      <c r="W14" s="13">
        <f>IF($G$11&gt;16,17,"")</f>
        <v>17</v>
      </c>
      <c r="X14" s="13">
        <f>IF($G$11&gt;17,18,"")</f>
        <v>18</v>
      </c>
      <c r="Y14" s="13">
        <f>IF($G$11&gt;18,19,"")</f>
        <v>19</v>
      </c>
      <c r="Z14" s="13" t="str">
        <f>IF($G$11&gt;19,20,"")</f>
        <v/>
      </c>
      <c r="AA14" s="13" t="str">
        <f>IF($G$11&gt;20,21,"")</f>
        <v/>
      </c>
      <c r="AB14" s="13" t="str">
        <f>IF($G$11&gt;21,22,"")</f>
        <v/>
      </c>
      <c r="AC14" s="13" t="str">
        <f>IF($G$11&gt;22,23,"")</f>
        <v/>
      </c>
      <c r="AD14" s="13" t="str">
        <f>IF($G$11&gt;23,24,"")</f>
        <v/>
      </c>
      <c r="AE14" s="13" t="str">
        <f>IF($G$11&gt;24,25,"")</f>
        <v/>
      </c>
      <c r="AF14" s="13" t="str">
        <f>IF($G$11&gt;25,26,"")</f>
        <v/>
      </c>
      <c r="AG14" s="13" t="str">
        <f>IF($G$11&gt;26,27,"")</f>
        <v/>
      </c>
      <c r="AH14" s="13" t="str">
        <f>IF($G$11&gt;27,28,"")</f>
        <v/>
      </c>
      <c r="AI14" s="13" t="str">
        <f>IF($G$11&gt;28,29,"")</f>
        <v/>
      </c>
      <c r="AJ14" s="13" t="str">
        <f>IF($G$11&gt;29,30,"")</f>
        <v/>
      </c>
      <c r="AK14" s="13" t="str">
        <f>IF($G$11&gt;30,31,"")</f>
        <v/>
      </c>
      <c r="AL14" s="13" t="str">
        <f>IF($G$11&gt;31,32,"")</f>
        <v/>
      </c>
      <c r="AM14" s="13" t="str">
        <f>IF($G$11&gt;32,33,"")</f>
        <v/>
      </c>
      <c r="AN14" s="13" t="str">
        <f>IF($G$11&gt;33,34,"")</f>
        <v/>
      </c>
      <c r="AO14" s="13" t="str">
        <f>IF($G$11&gt;34,35,"")</f>
        <v/>
      </c>
      <c r="AP14" s="13" t="str">
        <f>IF($G$11&gt;35,36,"")</f>
        <v/>
      </c>
      <c r="AQ14" s="13" t="str">
        <f>IF($G$11&gt;36,37,"")</f>
        <v/>
      </c>
      <c r="AR14" s="13" t="str">
        <f>IF($G$11&gt;37,38,"")</f>
        <v/>
      </c>
      <c r="AS14" s="13" t="str">
        <f>IF($G$11&gt;38,39,"")</f>
        <v/>
      </c>
      <c r="AT14" s="13" t="str">
        <f>IF($G$11&gt;39,40,"")</f>
        <v/>
      </c>
    </row>
    <row r="15" spans="1:46" x14ac:dyDescent="0.25">
      <c r="A15" s="1"/>
      <c r="B15" s="1"/>
      <c r="C15" s="1"/>
      <c r="D15" s="1"/>
      <c r="E15" s="2"/>
      <c r="F15" s="10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1"/>
      <c r="B16" s="1"/>
      <c r="C16" s="1"/>
      <c r="D16" s="1"/>
      <c r="E16" s="2"/>
      <c r="F16" s="12" t="s">
        <v>11</v>
      </c>
      <c r="G16" s="14">
        <v>4</v>
      </c>
      <c r="H16" s="14">
        <v>8</v>
      </c>
      <c r="I16" s="14">
        <v>6</v>
      </c>
      <c r="J16" s="14">
        <v>6</v>
      </c>
      <c r="K16" s="14">
        <v>6</v>
      </c>
      <c r="L16" s="41">
        <v>6</v>
      </c>
      <c r="M16" s="41">
        <v>6</v>
      </c>
      <c r="N16" s="41">
        <v>6</v>
      </c>
      <c r="O16" s="41">
        <v>6</v>
      </c>
      <c r="P16" s="41">
        <v>2</v>
      </c>
      <c r="Q16" s="41">
        <v>4</v>
      </c>
      <c r="R16" s="14">
        <v>5</v>
      </c>
      <c r="S16" s="14">
        <v>5</v>
      </c>
      <c r="T16" s="46">
        <v>4</v>
      </c>
      <c r="U16" s="47">
        <v>6</v>
      </c>
      <c r="V16" s="42">
        <v>6</v>
      </c>
      <c r="W16" s="42">
        <v>6</v>
      </c>
      <c r="X16" s="42">
        <v>6</v>
      </c>
      <c r="Y16" s="42">
        <v>2</v>
      </c>
      <c r="Z16" s="47"/>
      <c r="AA16" s="47"/>
      <c r="AB16" s="47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25">
      <c r="A17" s="1"/>
      <c r="B17" s="1"/>
      <c r="C17" s="1"/>
      <c r="D17" s="1"/>
      <c r="E17" s="2"/>
      <c r="F17" s="10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16" t="s">
        <v>12</v>
      </c>
      <c r="B18" s="85"/>
      <c r="C18" s="85"/>
      <c r="D18" s="17" t="s">
        <v>13</v>
      </c>
      <c r="E18" s="16" t="s">
        <v>14</v>
      </c>
      <c r="F18" s="17" t="s">
        <v>15</v>
      </c>
      <c r="G18" s="38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53">
        <v>10</v>
      </c>
      <c r="B19" s="86" t="s">
        <v>174</v>
      </c>
      <c r="C19" s="86" t="s">
        <v>173</v>
      </c>
      <c r="D19" s="48" t="s">
        <v>172</v>
      </c>
      <c r="E19" s="50" t="s">
        <v>49</v>
      </c>
      <c r="F19" s="50" t="s">
        <v>50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44">
        <v>5</v>
      </c>
      <c r="S19" s="44">
        <v>0</v>
      </c>
      <c r="T19" s="44">
        <v>0</v>
      </c>
      <c r="U19" s="44">
        <v>0</v>
      </c>
      <c r="V19" s="51">
        <v>0</v>
      </c>
      <c r="W19" s="51">
        <v>0</v>
      </c>
      <c r="X19" s="51">
        <v>0</v>
      </c>
      <c r="Y19" s="51">
        <v>0</v>
      </c>
      <c r="Z19" s="44"/>
      <c r="AA19" s="43"/>
      <c r="AB19" s="43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40"/>
    </row>
    <row r="20" spans="1:46" x14ac:dyDescent="0.25">
      <c r="A20" s="53">
        <v>10</v>
      </c>
      <c r="B20" s="86" t="s">
        <v>174</v>
      </c>
      <c r="C20" s="86" t="s">
        <v>173</v>
      </c>
      <c r="D20" s="48" t="s">
        <v>172</v>
      </c>
      <c r="E20" s="50" t="s">
        <v>69</v>
      </c>
      <c r="F20" s="50" t="s">
        <v>70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44">
        <v>0</v>
      </c>
      <c r="S20" s="44">
        <v>0</v>
      </c>
      <c r="T20" s="44">
        <v>0</v>
      </c>
      <c r="U20" s="44">
        <v>0</v>
      </c>
      <c r="V20" s="51">
        <v>0</v>
      </c>
      <c r="W20" s="51">
        <v>0</v>
      </c>
      <c r="X20" s="51">
        <v>0</v>
      </c>
      <c r="Y20" s="51"/>
      <c r="Z20" s="44"/>
      <c r="AA20" s="43"/>
      <c r="AB20" s="43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40"/>
    </row>
    <row r="21" spans="1:46" x14ac:dyDescent="0.25">
      <c r="A21" s="53">
        <v>10</v>
      </c>
      <c r="B21" s="86" t="s">
        <v>174</v>
      </c>
      <c r="C21" s="86" t="s">
        <v>174</v>
      </c>
      <c r="D21" s="48" t="s">
        <v>171</v>
      </c>
      <c r="E21" s="50" t="s">
        <v>39</v>
      </c>
      <c r="F21" s="50" t="s">
        <v>40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44">
        <v>0</v>
      </c>
      <c r="S21" s="44">
        <v>0</v>
      </c>
      <c r="T21" s="44">
        <v>0</v>
      </c>
      <c r="U21" s="44">
        <v>0</v>
      </c>
      <c r="V21" s="51">
        <v>0</v>
      </c>
      <c r="W21" s="51">
        <v>0</v>
      </c>
      <c r="X21" s="51">
        <v>0</v>
      </c>
      <c r="Y21" s="51">
        <v>0</v>
      </c>
      <c r="Z21" s="44"/>
      <c r="AA21" s="43"/>
      <c r="AB21" s="43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40"/>
    </row>
    <row r="22" spans="1:46" x14ac:dyDescent="0.25">
      <c r="A22" s="53">
        <v>10</v>
      </c>
      <c r="B22" s="86" t="s">
        <v>174</v>
      </c>
      <c r="C22" s="86" t="s">
        <v>174</v>
      </c>
      <c r="D22" s="48" t="s">
        <v>171</v>
      </c>
      <c r="E22" s="50" t="s">
        <v>53</v>
      </c>
      <c r="F22" s="50" t="s">
        <v>54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44">
        <v>0</v>
      </c>
      <c r="S22" s="44">
        <v>0</v>
      </c>
      <c r="T22" s="44">
        <v>0</v>
      </c>
      <c r="U22" s="44">
        <v>0</v>
      </c>
      <c r="V22" s="51">
        <v>0</v>
      </c>
      <c r="W22" s="51">
        <v>0</v>
      </c>
      <c r="X22" s="51">
        <v>0</v>
      </c>
      <c r="Y22" s="51">
        <v>0</v>
      </c>
      <c r="Z22" s="44"/>
      <c r="AA22" s="43"/>
      <c r="AB22" s="43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40"/>
    </row>
    <row r="23" spans="1:46" x14ac:dyDescent="0.25">
      <c r="A23" s="53">
        <f>IF(COUNT(G23:AT23)&gt;0,SUM(G23:AT23),"")</f>
        <v>10</v>
      </c>
      <c r="B23" s="86" t="s">
        <v>174</v>
      </c>
      <c r="C23" s="86" t="s">
        <v>174</v>
      </c>
      <c r="D23" s="48" t="s">
        <v>171</v>
      </c>
      <c r="E23" s="50" t="s">
        <v>73</v>
      </c>
      <c r="F23" s="50" t="s">
        <v>74</v>
      </c>
      <c r="G23" s="44">
        <v>2</v>
      </c>
      <c r="H23" s="44">
        <v>2</v>
      </c>
      <c r="I23" s="44">
        <v>0</v>
      </c>
      <c r="J23" s="44">
        <v>3</v>
      </c>
      <c r="K23" s="44">
        <v>0</v>
      </c>
      <c r="L23" s="51">
        <v>3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44">
        <v>0</v>
      </c>
      <c r="S23" s="44">
        <v>0</v>
      </c>
      <c r="T23" s="44">
        <v>0</v>
      </c>
      <c r="U23" s="44">
        <v>0</v>
      </c>
      <c r="V23" s="51">
        <v>0</v>
      </c>
      <c r="W23" s="51">
        <v>0</v>
      </c>
      <c r="X23" s="51">
        <v>0</v>
      </c>
      <c r="Y23" s="51">
        <v>0</v>
      </c>
      <c r="Z23" s="44"/>
      <c r="AA23" s="43"/>
      <c r="AB23" s="43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40"/>
    </row>
    <row r="24" spans="1:46" x14ac:dyDescent="0.25">
      <c r="A24" s="53">
        <v>10</v>
      </c>
      <c r="B24" s="86" t="s">
        <v>174</v>
      </c>
      <c r="C24" s="86" t="s">
        <v>174</v>
      </c>
      <c r="D24" s="48" t="s">
        <v>171</v>
      </c>
      <c r="E24" s="50" t="s">
        <v>83</v>
      </c>
      <c r="F24" s="50" t="s">
        <v>84</v>
      </c>
      <c r="G24" s="44">
        <v>1</v>
      </c>
      <c r="H24" s="44">
        <v>2</v>
      </c>
      <c r="I24" s="44">
        <v>0</v>
      </c>
      <c r="J24" s="44">
        <v>0</v>
      </c>
      <c r="K24" s="44">
        <v>0</v>
      </c>
      <c r="L24" s="51">
        <v>6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44">
        <v>0</v>
      </c>
      <c r="S24" s="44">
        <v>0</v>
      </c>
      <c r="T24" s="44">
        <v>0</v>
      </c>
      <c r="U24" s="44">
        <v>0</v>
      </c>
      <c r="V24" s="51">
        <v>0</v>
      </c>
      <c r="W24" s="51">
        <v>0</v>
      </c>
      <c r="X24" s="51">
        <v>0</v>
      </c>
      <c r="Y24" s="51">
        <v>0</v>
      </c>
      <c r="Z24" s="44"/>
      <c r="AA24" s="43"/>
      <c r="AB24" s="43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40"/>
    </row>
    <row r="25" spans="1:46" x14ac:dyDescent="0.25">
      <c r="A25" s="53">
        <v>10</v>
      </c>
      <c r="B25" s="86" t="s">
        <v>174</v>
      </c>
      <c r="C25" s="86" t="s">
        <v>174</v>
      </c>
      <c r="D25" s="48" t="s">
        <v>171</v>
      </c>
      <c r="E25" s="50" t="s">
        <v>141</v>
      </c>
      <c r="F25" s="50" t="s">
        <v>142</v>
      </c>
      <c r="G25" s="44">
        <v>2</v>
      </c>
      <c r="H25" s="44">
        <v>0</v>
      </c>
      <c r="I25" s="44">
        <v>0</v>
      </c>
      <c r="J25" s="44">
        <v>0</v>
      </c>
      <c r="K25" s="44">
        <v>0</v>
      </c>
      <c r="L25" s="51">
        <v>2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44">
        <v>0</v>
      </c>
      <c r="S25" s="44">
        <v>0</v>
      </c>
      <c r="T25" s="44">
        <v>0</v>
      </c>
      <c r="U25" s="44">
        <v>0</v>
      </c>
      <c r="V25" s="51">
        <v>0</v>
      </c>
      <c r="W25" s="51">
        <v>0</v>
      </c>
      <c r="X25" s="51">
        <v>0</v>
      </c>
      <c r="Y25" s="51">
        <v>0</v>
      </c>
      <c r="Z25" s="44"/>
      <c r="AA25" s="43"/>
      <c r="AB25" s="43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40"/>
    </row>
    <row r="26" spans="1:46" x14ac:dyDescent="0.25">
      <c r="A26" s="53">
        <v>10</v>
      </c>
      <c r="B26" s="86" t="s">
        <v>174</v>
      </c>
      <c r="C26" s="86" t="s">
        <v>174</v>
      </c>
      <c r="D26" s="48" t="s">
        <v>172</v>
      </c>
      <c r="E26" s="50" t="s">
        <v>47</v>
      </c>
      <c r="F26" s="50" t="s">
        <v>48</v>
      </c>
      <c r="G26" s="44">
        <v>2</v>
      </c>
      <c r="H26" s="44">
        <v>0</v>
      </c>
      <c r="I26" s="44">
        <v>0</v>
      </c>
      <c r="J26" s="44">
        <v>0</v>
      </c>
      <c r="K26" s="44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44">
        <v>0</v>
      </c>
      <c r="S26" s="44">
        <v>0</v>
      </c>
      <c r="T26" s="44">
        <v>0</v>
      </c>
      <c r="U26" s="44">
        <v>0</v>
      </c>
      <c r="V26" s="51">
        <v>0</v>
      </c>
      <c r="W26" s="51">
        <v>0</v>
      </c>
      <c r="X26" s="51">
        <v>0</v>
      </c>
      <c r="Y26" s="51">
        <v>0</v>
      </c>
      <c r="Z26" s="44"/>
      <c r="AA26" s="43"/>
      <c r="AB26" s="43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40"/>
    </row>
    <row r="27" spans="1:46" x14ac:dyDescent="0.25">
      <c r="A27" s="53">
        <v>10</v>
      </c>
      <c r="B27" s="86" t="s">
        <v>174</v>
      </c>
      <c r="C27" s="86" t="s">
        <v>174</v>
      </c>
      <c r="D27" s="48" t="s">
        <v>172</v>
      </c>
      <c r="E27" s="50" t="s">
        <v>159</v>
      </c>
      <c r="F27" s="50" t="s">
        <v>160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44">
        <v>0</v>
      </c>
      <c r="S27" s="44">
        <v>0</v>
      </c>
      <c r="T27" s="44">
        <v>0</v>
      </c>
      <c r="U27" s="44">
        <v>0</v>
      </c>
      <c r="V27" s="51">
        <v>0</v>
      </c>
      <c r="W27" s="51">
        <v>0</v>
      </c>
      <c r="X27" s="51">
        <v>0</v>
      </c>
      <c r="Y27" s="51">
        <v>0</v>
      </c>
      <c r="Z27" s="44"/>
      <c r="AA27" s="43"/>
      <c r="AB27" s="43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40"/>
    </row>
    <row r="28" spans="1:46" x14ac:dyDescent="0.25">
      <c r="A28" s="53">
        <f>IF(COUNT(G28:AT28)&gt;0,SUM(G28:AT28),"")</f>
        <v>17</v>
      </c>
      <c r="B28" s="86" t="s">
        <v>174</v>
      </c>
      <c r="C28" s="86" t="s">
        <v>174</v>
      </c>
      <c r="D28" s="48" t="s">
        <v>171</v>
      </c>
      <c r="E28" s="50" t="s">
        <v>167</v>
      </c>
      <c r="F28" s="50" t="s">
        <v>168</v>
      </c>
      <c r="G28" s="44">
        <v>1</v>
      </c>
      <c r="H28" s="44">
        <v>0</v>
      </c>
      <c r="I28" s="44">
        <v>0</v>
      </c>
      <c r="J28" s="44">
        <v>0</v>
      </c>
      <c r="K28" s="44">
        <v>0</v>
      </c>
      <c r="L28" s="51">
        <v>4</v>
      </c>
      <c r="M28" s="51">
        <v>2</v>
      </c>
      <c r="N28" s="51">
        <v>0</v>
      </c>
      <c r="O28" s="51">
        <v>0</v>
      </c>
      <c r="P28" s="51">
        <v>0</v>
      </c>
      <c r="Q28" s="51">
        <v>0</v>
      </c>
      <c r="R28" s="44">
        <v>0</v>
      </c>
      <c r="S28" s="44">
        <v>0</v>
      </c>
      <c r="T28" s="44">
        <v>6</v>
      </c>
      <c r="U28" s="44">
        <v>0</v>
      </c>
      <c r="V28" s="51">
        <v>0</v>
      </c>
      <c r="W28" s="51">
        <v>0</v>
      </c>
      <c r="X28" s="51">
        <v>4</v>
      </c>
      <c r="Y28" s="51">
        <v>0</v>
      </c>
      <c r="Z28" s="44"/>
      <c r="AA28" s="43"/>
      <c r="AB28" s="43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40"/>
    </row>
    <row r="29" spans="1:46" x14ac:dyDescent="0.25">
      <c r="A29" s="53">
        <f>IF(COUNT(G29:AT29)&gt;0,SUM(G29:AT29),"")</f>
        <v>18</v>
      </c>
      <c r="B29" s="86" t="s">
        <v>174</v>
      </c>
      <c r="C29" s="86" t="s">
        <v>174</v>
      </c>
      <c r="D29" s="48" t="s">
        <v>173</v>
      </c>
      <c r="E29" s="50" t="s">
        <v>105</v>
      </c>
      <c r="F29" s="50" t="s">
        <v>106</v>
      </c>
      <c r="G29" s="44">
        <v>4</v>
      </c>
      <c r="H29" s="44">
        <v>0</v>
      </c>
      <c r="I29" s="44">
        <v>0</v>
      </c>
      <c r="J29" s="44">
        <v>6</v>
      </c>
      <c r="K29" s="44">
        <v>2</v>
      </c>
      <c r="L29" s="51">
        <v>6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44">
        <v>0</v>
      </c>
      <c r="S29" s="44">
        <v>0</v>
      </c>
      <c r="T29" s="44">
        <v>0</v>
      </c>
      <c r="U29" s="44">
        <v>0</v>
      </c>
      <c r="V29" s="51">
        <v>0</v>
      </c>
      <c r="W29" s="51">
        <v>0</v>
      </c>
      <c r="X29" s="51">
        <v>0</v>
      </c>
      <c r="Y29" s="51">
        <v>0</v>
      </c>
      <c r="Z29" s="44"/>
      <c r="AA29" s="43"/>
      <c r="AB29" s="43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40"/>
    </row>
    <row r="30" spans="1:46" x14ac:dyDescent="0.25">
      <c r="A30" s="53">
        <f>IF(COUNT(G30:AT30)&gt;0,SUM(G30:AT30),"")</f>
        <v>20</v>
      </c>
      <c r="B30" s="86" t="s">
        <v>174</v>
      </c>
      <c r="C30" s="86" t="s">
        <v>174</v>
      </c>
      <c r="D30" s="48" t="s">
        <v>171</v>
      </c>
      <c r="E30" s="50" t="s">
        <v>99</v>
      </c>
      <c r="F30" s="50" t="s">
        <v>100</v>
      </c>
      <c r="G30" s="44">
        <v>2</v>
      </c>
      <c r="H30" s="44">
        <v>0</v>
      </c>
      <c r="I30" s="44">
        <v>0</v>
      </c>
      <c r="J30" s="44">
        <v>0</v>
      </c>
      <c r="K30" s="44">
        <v>0</v>
      </c>
      <c r="L30" s="51">
        <v>6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44">
        <v>5</v>
      </c>
      <c r="S30" s="44">
        <v>0</v>
      </c>
      <c r="T30" s="44">
        <v>6</v>
      </c>
      <c r="U30" s="44">
        <v>0</v>
      </c>
      <c r="V30" s="51">
        <v>1</v>
      </c>
      <c r="W30" s="51">
        <v>0</v>
      </c>
      <c r="X30" s="51">
        <v>0</v>
      </c>
      <c r="Y30" s="51">
        <v>0</v>
      </c>
      <c r="Z30" s="44"/>
      <c r="AA30" s="43"/>
      <c r="AB30" s="43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40"/>
    </row>
    <row r="31" spans="1:46" x14ac:dyDescent="0.25">
      <c r="A31" s="53">
        <f>IF(COUNT(G31:AT31)&gt;0,SUM(G31:AT31),"")</f>
        <v>22</v>
      </c>
      <c r="B31" s="86" t="s">
        <v>174</v>
      </c>
      <c r="C31" s="86" t="s">
        <v>174</v>
      </c>
      <c r="D31" s="48" t="s">
        <v>171</v>
      </c>
      <c r="E31" s="50" t="s">
        <v>155</v>
      </c>
      <c r="F31" s="50" t="s">
        <v>156</v>
      </c>
      <c r="G31" s="44">
        <v>2</v>
      </c>
      <c r="H31" s="44">
        <v>0</v>
      </c>
      <c r="I31" s="44">
        <v>0</v>
      </c>
      <c r="J31" s="44">
        <v>4</v>
      </c>
      <c r="K31" s="44">
        <v>4</v>
      </c>
      <c r="L31" s="51">
        <v>6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44">
        <v>2</v>
      </c>
      <c r="S31" s="44">
        <v>0</v>
      </c>
      <c r="T31" s="44">
        <v>4</v>
      </c>
      <c r="U31" s="44">
        <v>0</v>
      </c>
      <c r="V31" s="51">
        <v>0</v>
      </c>
      <c r="W31" s="51">
        <v>0</v>
      </c>
      <c r="X31" s="51">
        <v>0</v>
      </c>
      <c r="Y31" s="51">
        <v>0</v>
      </c>
      <c r="Z31" s="44"/>
      <c r="AA31" s="43"/>
      <c r="AB31" s="43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40"/>
    </row>
    <row r="32" spans="1:46" x14ac:dyDescent="0.25">
      <c r="A32" s="53">
        <f>IF(COUNT(G32:AT32)&gt;0,SUM(G32:AT32),"")</f>
        <v>29</v>
      </c>
      <c r="B32" s="86" t="s">
        <v>174</v>
      </c>
      <c r="C32" s="86" t="s">
        <v>174</v>
      </c>
      <c r="D32" s="48" t="s">
        <v>171</v>
      </c>
      <c r="E32" s="50" t="s">
        <v>109</v>
      </c>
      <c r="F32" s="50" t="s">
        <v>110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51">
        <v>6</v>
      </c>
      <c r="M32" s="51">
        <v>6</v>
      </c>
      <c r="N32" s="51">
        <v>0</v>
      </c>
      <c r="O32" s="51">
        <v>0</v>
      </c>
      <c r="P32" s="51">
        <v>0</v>
      </c>
      <c r="Q32" s="51">
        <v>0</v>
      </c>
      <c r="R32" s="44">
        <v>5</v>
      </c>
      <c r="S32" s="44">
        <v>0</v>
      </c>
      <c r="T32" s="44">
        <v>6</v>
      </c>
      <c r="U32" s="44">
        <v>4</v>
      </c>
      <c r="V32" s="51">
        <v>2</v>
      </c>
      <c r="W32" s="51">
        <v>0</v>
      </c>
      <c r="X32" s="51">
        <v>0</v>
      </c>
      <c r="Y32" s="51">
        <v>0</v>
      </c>
      <c r="Z32" s="44"/>
      <c r="AA32" s="43"/>
      <c r="AB32" s="43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40"/>
    </row>
    <row r="33" spans="1:46" x14ac:dyDescent="0.25">
      <c r="A33" s="53">
        <f>IF(COUNT(G33:AT33)&gt;0,SUM(G33:AT33),"")</f>
        <v>34</v>
      </c>
      <c r="B33" s="86" t="s">
        <v>174</v>
      </c>
      <c r="C33" s="86" t="s">
        <v>173</v>
      </c>
      <c r="D33" s="48" t="s">
        <v>172</v>
      </c>
      <c r="E33" s="50" t="s">
        <v>131</v>
      </c>
      <c r="F33" s="50" t="s">
        <v>132</v>
      </c>
      <c r="G33" s="44">
        <v>3</v>
      </c>
      <c r="H33" s="44">
        <v>0</v>
      </c>
      <c r="I33" s="44">
        <v>0</v>
      </c>
      <c r="J33" s="44">
        <v>3</v>
      </c>
      <c r="K33" s="44">
        <v>0</v>
      </c>
      <c r="L33" s="51">
        <v>6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44">
        <v>5</v>
      </c>
      <c r="S33" s="44">
        <v>0</v>
      </c>
      <c r="T33" s="44">
        <v>4</v>
      </c>
      <c r="U33" s="44">
        <v>4</v>
      </c>
      <c r="V33" s="51">
        <v>3</v>
      </c>
      <c r="W33" s="51">
        <v>6</v>
      </c>
      <c r="X33" s="51">
        <v>0</v>
      </c>
      <c r="Y33" s="51">
        <v>0</v>
      </c>
      <c r="Z33" s="44"/>
      <c r="AA33" s="43"/>
      <c r="AB33" s="43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40"/>
    </row>
    <row r="34" spans="1:46" x14ac:dyDescent="0.25">
      <c r="A34" s="53">
        <f>IF(COUNT(G34:AT34)&gt;0,SUM(G34:AT34),"")</f>
        <v>34</v>
      </c>
      <c r="B34" s="86" t="s">
        <v>174</v>
      </c>
      <c r="C34" s="86" t="s">
        <v>173</v>
      </c>
      <c r="D34" s="48" t="s">
        <v>172</v>
      </c>
      <c r="E34" s="50" t="s">
        <v>147</v>
      </c>
      <c r="F34" s="50" t="s">
        <v>148</v>
      </c>
      <c r="G34" s="44">
        <v>2</v>
      </c>
      <c r="H34" s="44">
        <v>0</v>
      </c>
      <c r="I34" s="44">
        <v>0</v>
      </c>
      <c r="J34" s="44">
        <v>4</v>
      </c>
      <c r="K34" s="44">
        <v>6</v>
      </c>
      <c r="L34" s="51">
        <v>6</v>
      </c>
      <c r="M34" s="51">
        <v>1</v>
      </c>
      <c r="N34" s="51">
        <v>0</v>
      </c>
      <c r="O34" s="51">
        <v>0</v>
      </c>
      <c r="P34" s="51">
        <v>0</v>
      </c>
      <c r="Q34" s="51">
        <v>0</v>
      </c>
      <c r="R34" s="44">
        <v>5</v>
      </c>
      <c r="S34" s="44">
        <v>0</v>
      </c>
      <c r="T34" s="44">
        <v>6</v>
      </c>
      <c r="U34" s="44">
        <v>4</v>
      </c>
      <c r="V34" s="51">
        <v>0</v>
      </c>
      <c r="W34" s="51">
        <v>0</v>
      </c>
      <c r="X34" s="51">
        <v>0</v>
      </c>
      <c r="Y34" s="51">
        <v>0</v>
      </c>
      <c r="Z34" s="44"/>
      <c r="AA34" s="43"/>
      <c r="AB34" s="43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40"/>
    </row>
    <row r="35" spans="1:46" x14ac:dyDescent="0.25">
      <c r="A35" s="53">
        <f>IF(COUNT(G35:AT35)&gt;0,SUM(G35:AT35),"")</f>
        <v>37</v>
      </c>
      <c r="B35" s="86" t="s">
        <v>174</v>
      </c>
      <c r="C35" s="86" t="s">
        <v>173</v>
      </c>
      <c r="D35" s="48" t="s">
        <v>172</v>
      </c>
      <c r="E35" s="50" t="s">
        <v>151</v>
      </c>
      <c r="F35" s="50" t="s">
        <v>152</v>
      </c>
      <c r="G35" s="44">
        <v>4</v>
      </c>
      <c r="H35" s="44">
        <v>8</v>
      </c>
      <c r="I35" s="44">
        <v>0</v>
      </c>
      <c r="J35" s="44">
        <v>0</v>
      </c>
      <c r="K35" s="44">
        <v>0</v>
      </c>
      <c r="L35" s="51">
        <v>6</v>
      </c>
      <c r="M35" s="51">
        <v>4</v>
      </c>
      <c r="N35" s="51">
        <v>0</v>
      </c>
      <c r="O35" s="51">
        <v>0</v>
      </c>
      <c r="P35" s="51">
        <v>0</v>
      </c>
      <c r="Q35" s="51">
        <v>0</v>
      </c>
      <c r="R35" s="44">
        <v>5</v>
      </c>
      <c r="S35" s="44">
        <v>0</v>
      </c>
      <c r="T35" s="44">
        <v>4</v>
      </c>
      <c r="U35" s="44">
        <v>6</v>
      </c>
      <c r="V35" s="51">
        <v>0</v>
      </c>
      <c r="W35" s="51">
        <v>0</v>
      </c>
      <c r="X35" s="51">
        <v>0</v>
      </c>
      <c r="Y35" s="51">
        <v>0</v>
      </c>
      <c r="Z35" s="44"/>
      <c r="AA35" s="43"/>
      <c r="AB35" s="43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40"/>
    </row>
    <row r="36" spans="1:46" x14ac:dyDescent="0.25">
      <c r="A36" s="53">
        <f>IF(COUNT(G36:AT36)&gt;0,SUM(G36:AT36),"")</f>
        <v>37</v>
      </c>
      <c r="B36" s="86" t="s">
        <v>174</v>
      </c>
      <c r="C36" s="86" t="s">
        <v>174</v>
      </c>
      <c r="D36" s="48" t="s">
        <v>172</v>
      </c>
      <c r="E36" s="50" t="s">
        <v>43</v>
      </c>
      <c r="F36" s="50" t="s">
        <v>44</v>
      </c>
      <c r="G36" s="44">
        <v>4</v>
      </c>
      <c r="H36" s="44">
        <v>0</v>
      </c>
      <c r="I36" s="44">
        <v>0</v>
      </c>
      <c r="J36" s="44">
        <v>0</v>
      </c>
      <c r="K36" s="44">
        <v>0</v>
      </c>
      <c r="L36" s="51">
        <v>6</v>
      </c>
      <c r="M36" s="51">
        <v>6</v>
      </c>
      <c r="N36" s="51">
        <v>0</v>
      </c>
      <c r="O36" s="51">
        <v>0</v>
      </c>
      <c r="P36" s="51">
        <v>0</v>
      </c>
      <c r="Q36" s="51">
        <v>0</v>
      </c>
      <c r="R36" s="44">
        <v>5</v>
      </c>
      <c r="S36" s="44">
        <v>0</v>
      </c>
      <c r="T36" s="44">
        <v>6</v>
      </c>
      <c r="U36" s="44">
        <v>4</v>
      </c>
      <c r="V36" s="51">
        <v>6</v>
      </c>
      <c r="W36" s="51">
        <v>0</v>
      </c>
      <c r="X36" s="51">
        <v>0</v>
      </c>
      <c r="Y36" s="51">
        <v>0</v>
      </c>
      <c r="Z36" s="44"/>
      <c r="AA36" s="43"/>
      <c r="AB36" s="43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40"/>
    </row>
    <row r="37" spans="1:46" x14ac:dyDescent="0.25">
      <c r="A37" s="53">
        <f>IF(COUNT(G37:AT37)&gt;0,SUM(G37:AT37),"")</f>
        <v>39</v>
      </c>
      <c r="B37" s="86" t="s">
        <v>174</v>
      </c>
      <c r="C37" s="86" t="s">
        <v>174</v>
      </c>
      <c r="D37" s="48" t="s">
        <v>173</v>
      </c>
      <c r="E37" s="50" t="s">
        <v>111</v>
      </c>
      <c r="F37" s="50" t="s">
        <v>112</v>
      </c>
      <c r="G37" s="44">
        <v>2</v>
      </c>
      <c r="H37" s="44">
        <v>8</v>
      </c>
      <c r="I37" s="44">
        <v>0</v>
      </c>
      <c r="J37" s="44">
        <v>2</v>
      </c>
      <c r="K37" s="44">
        <v>4</v>
      </c>
      <c r="L37" s="51">
        <v>2</v>
      </c>
      <c r="M37" s="51">
        <v>5</v>
      </c>
      <c r="N37" s="51">
        <v>0</v>
      </c>
      <c r="O37" s="51">
        <v>0</v>
      </c>
      <c r="P37" s="51">
        <v>0</v>
      </c>
      <c r="Q37" s="51">
        <v>0</v>
      </c>
      <c r="R37" s="44">
        <v>5</v>
      </c>
      <c r="S37" s="44">
        <v>0</v>
      </c>
      <c r="T37" s="44">
        <v>6</v>
      </c>
      <c r="U37" s="44">
        <v>0</v>
      </c>
      <c r="V37" s="51">
        <v>5</v>
      </c>
      <c r="W37" s="51">
        <v>0</v>
      </c>
      <c r="X37" s="51">
        <v>0</v>
      </c>
      <c r="Y37" s="51">
        <v>0</v>
      </c>
      <c r="Z37" s="44"/>
      <c r="AA37" s="43"/>
      <c r="AB37" s="43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40"/>
    </row>
    <row r="38" spans="1:46" x14ac:dyDescent="0.25">
      <c r="A38" s="53">
        <f>IF(COUNT(G38:AT38)&gt;0,SUM(G38:AT38),"")</f>
        <v>41</v>
      </c>
      <c r="B38" s="86" t="s">
        <v>174</v>
      </c>
      <c r="C38" s="86" t="s">
        <v>173</v>
      </c>
      <c r="D38" s="48" t="s">
        <v>171</v>
      </c>
      <c r="E38" s="50" t="s">
        <v>37</v>
      </c>
      <c r="F38" s="50" t="s">
        <v>38</v>
      </c>
      <c r="G38" s="44">
        <v>2</v>
      </c>
      <c r="H38" s="44">
        <v>0</v>
      </c>
      <c r="I38" s="44">
        <v>0</v>
      </c>
      <c r="J38" s="44">
        <v>3</v>
      </c>
      <c r="K38" s="44">
        <v>4</v>
      </c>
      <c r="L38" s="51">
        <v>6</v>
      </c>
      <c r="M38" s="51">
        <v>6</v>
      </c>
      <c r="N38" s="51">
        <v>2</v>
      </c>
      <c r="O38" s="51">
        <v>0</v>
      </c>
      <c r="P38" s="51">
        <v>0</v>
      </c>
      <c r="Q38" s="51">
        <v>0</v>
      </c>
      <c r="R38" s="44">
        <v>5</v>
      </c>
      <c r="S38" s="44">
        <v>0</v>
      </c>
      <c r="T38" s="44">
        <v>5</v>
      </c>
      <c r="U38" s="44">
        <v>0</v>
      </c>
      <c r="V38" s="51">
        <v>3</v>
      </c>
      <c r="W38" s="51">
        <v>0</v>
      </c>
      <c r="X38" s="51">
        <v>3</v>
      </c>
      <c r="Y38" s="51">
        <v>2</v>
      </c>
      <c r="Z38" s="44"/>
      <c r="AA38" s="43"/>
      <c r="AB38" s="43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40"/>
    </row>
    <row r="39" spans="1:46" x14ac:dyDescent="0.25">
      <c r="A39" s="53">
        <f>IF(COUNT(G39:AT39)&gt;0,SUM(G39:AT39),"")</f>
        <v>41</v>
      </c>
      <c r="B39" s="86" t="s">
        <v>174</v>
      </c>
      <c r="C39" s="86" t="s">
        <v>174</v>
      </c>
      <c r="D39" s="48" t="s">
        <v>172</v>
      </c>
      <c r="E39" s="50" t="s">
        <v>87</v>
      </c>
      <c r="F39" s="50" t="s">
        <v>88</v>
      </c>
      <c r="G39" s="44">
        <v>2</v>
      </c>
      <c r="H39" s="44">
        <v>0</v>
      </c>
      <c r="I39" s="44">
        <v>0</v>
      </c>
      <c r="J39" s="44">
        <v>6</v>
      </c>
      <c r="K39" s="44">
        <v>4</v>
      </c>
      <c r="L39" s="51">
        <v>4</v>
      </c>
      <c r="M39" s="51">
        <v>6</v>
      </c>
      <c r="N39" s="51">
        <v>0</v>
      </c>
      <c r="O39" s="51">
        <v>0</v>
      </c>
      <c r="P39" s="51">
        <v>0</v>
      </c>
      <c r="Q39" s="51">
        <v>0</v>
      </c>
      <c r="R39" s="44">
        <v>5</v>
      </c>
      <c r="S39" s="44">
        <v>5</v>
      </c>
      <c r="T39" s="44">
        <v>2</v>
      </c>
      <c r="U39" s="44">
        <v>0</v>
      </c>
      <c r="V39" s="51">
        <v>1</v>
      </c>
      <c r="W39" s="51">
        <v>0</v>
      </c>
      <c r="X39" s="51">
        <v>6</v>
      </c>
      <c r="Y39" s="51">
        <v>0</v>
      </c>
      <c r="Z39" s="44"/>
      <c r="AA39" s="43"/>
      <c r="AB39" s="43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40"/>
    </row>
    <row r="40" spans="1:46" x14ac:dyDescent="0.25">
      <c r="A40" s="53">
        <f>IF(COUNT(G40:AT40)&gt;0,SUM(G40:AT40),"")</f>
        <v>45</v>
      </c>
      <c r="B40" s="86" t="s">
        <v>174</v>
      </c>
      <c r="C40" s="86" t="s">
        <v>174</v>
      </c>
      <c r="D40" s="48" t="s">
        <v>172</v>
      </c>
      <c r="E40" s="50" t="s">
        <v>51</v>
      </c>
      <c r="F40" s="50" t="s">
        <v>52</v>
      </c>
      <c r="G40" s="44">
        <v>0</v>
      </c>
      <c r="H40" s="44">
        <v>0</v>
      </c>
      <c r="I40" s="44">
        <v>0</v>
      </c>
      <c r="J40" s="44">
        <v>4</v>
      </c>
      <c r="K40" s="44">
        <v>0</v>
      </c>
      <c r="L40" s="51">
        <v>6</v>
      </c>
      <c r="M40" s="51">
        <v>6</v>
      </c>
      <c r="N40" s="51">
        <v>2</v>
      </c>
      <c r="O40" s="51">
        <v>0</v>
      </c>
      <c r="P40" s="51">
        <v>0</v>
      </c>
      <c r="Q40" s="51">
        <v>2</v>
      </c>
      <c r="R40" s="44">
        <v>5</v>
      </c>
      <c r="S40" s="44">
        <v>0</v>
      </c>
      <c r="T40" s="44">
        <v>6</v>
      </c>
      <c r="U40" s="44">
        <v>4</v>
      </c>
      <c r="V40" s="51">
        <v>2</v>
      </c>
      <c r="W40" s="51">
        <v>6</v>
      </c>
      <c r="X40" s="51">
        <v>2</v>
      </c>
      <c r="Y40" s="51">
        <v>0</v>
      </c>
      <c r="Z40" s="44"/>
      <c r="AA40" s="43"/>
      <c r="AB40" s="43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40"/>
    </row>
    <row r="41" spans="1:46" x14ac:dyDescent="0.25">
      <c r="A41" s="53">
        <f>IF(COUNT(G41:AT41)&gt;0,SUM(G41:AT41),"")</f>
        <v>45</v>
      </c>
      <c r="B41" s="86" t="s">
        <v>174</v>
      </c>
      <c r="C41" s="86" t="s">
        <v>174</v>
      </c>
      <c r="D41" s="48" t="s">
        <v>172</v>
      </c>
      <c r="E41" s="50" t="s">
        <v>103</v>
      </c>
      <c r="F41" s="50" t="s">
        <v>104</v>
      </c>
      <c r="G41" s="44">
        <v>2</v>
      </c>
      <c r="H41" s="44">
        <v>0</v>
      </c>
      <c r="I41" s="44">
        <v>0</v>
      </c>
      <c r="J41" s="44">
        <v>4</v>
      </c>
      <c r="K41" s="44">
        <v>4</v>
      </c>
      <c r="L41" s="51">
        <v>6</v>
      </c>
      <c r="M41" s="51">
        <v>6</v>
      </c>
      <c r="N41" s="51">
        <v>6</v>
      </c>
      <c r="O41" s="51">
        <v>0</v>
      </c>
      <c r="P41" s="51">
        <v>0</v>
      </c>
      <c r="Q41" s="51">
        <v>4</v>
      </c>
      <c r="R41" s="44">
        <v>5</v>
      </c>
      <c r="S41" s="44">
        <v>0</v>
      </c>
      <c r="T41" s="44">
        <v>4</v>
      </c>
      <c r="U41" s="44">
        <v>4</v>
      </c>
      <c r="V41" s="51">
        <v>0</v>
      </c>
      <c r="W41" s="51">
        <v>0</v>
      </c>
      <c r="X41" s="51">
        <v>0</v>
      </c>
      <c r="Y41" s="51">
        <v>0</v>
      </c>
      <c r="Z41" s="44"/>
      <c r="AA41" s="43"/>
      <c r="AB41" s="43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40"/>
    </row>
    <row r="42" spans="1:46" x14ac:dyDescent="0.25">
      <c r="A42" s="53">
        <f>IF(COUNT(G42:AT42)&gt;0,SUM(G42:AT42),"")</f>
        <v>46</v>
      </c>
      <c r="B42" s="86" t="s">
        <v>174</v>
      </c>
      <c r="C42" s="86" t="s">
        <v>174</v>
      </c>
      <c r="D42" s="48" t="s">
        <v>172</v>
      </c>
      <c r="E42" s="50" t="s">
        <v>157</v>
      </c>
      <c r="F42" s="50" t="s">
        <v>158</v>
      </c>
      <c r="G42" s="44">
        <v>4</v>
      </c>
      <c r="H42" s="44">
        <v>1</v>
      </c>
      <c r="I42" s="44">
        <v>0</v>
      </c>
      <c r="J42" s="44">
        <v>0</v>
      </c>
      <c r="K42" s="44">
        <v>4</v>
      </c>
      <c r="L42" s="51">
        <v>5</v>
      </c>
      <c r="M42" s="51">
        <v>6</v>
      </c>
      <c r="N42" s="51">
        <v>6</v>
      </c>
      <c r="O42" s="51">
        <v>0</v>
      </c>
      <c r="P42" s="51">
        <v>0</v>
      </c>
      <c r="Q42" s="51">
        <v>0</v>
      </c>
      <c r="R42" s="44">
        <v>5</v>
      </c>
      <c r="S42" s="44">
        <v>0</v>
      </c>
      <c r="T42" s="44">
        <v>5</v>
      </c>
      <c r="U42" s="44">
        <v>5</v>
      </c>
      <c r="V42" s="51">
        <v>5</v>
      </c>
      <c r="W42" s="51">
        <v>0</v>
      </c>
      <c r="X42" s="51">
        <v>0</v>
      </c>
      <c r="Y42" s="51">
        <v>0</v>
      </c>
      <c r="Z42" s="44"/>
      <c r="AA42" s="43"/>
      <c r="AB42" s="43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40"/>
    </row>
    <row r="43" spans="1:46" x14ac:dyDescent="0.25">
      <c r="A43" s="53">
        <f>IF(COUNT(G43:AT43)&gt;0,SUM(G43:AT43),"")</f>
        <v>50</v>
      </c>
      <c r="B43" s="86" t="s">
        <v>174</v>
      </c>
      <c r="C43" s="86" t="s">
        <v>174</v>
      </c>
      <c r="D43" s="48" t="s">
        <v>173</v>
      </c>
      <c r="E43" s="50" t="s">
        <v>35</v>
      </c>
      <c r="F43" s="50" t="s">
        <v>36</v>
      </c>
      <c r="G43" s="44">
        <v>3</v>
      </c>
      <c r="H43" s="44">
        <v>8</v>
      </c>
      <c r="I43" s="44">
        <v>0</v>
      </c>
      <c r="J43" s="44">
        <v>6</v>
      </c>
      <c r="K43" s="44">
        <v>4</v>
      </c>
      <c r="L43" s="51">
        <v>6</v>
      </c>
      <c r="M43" s="51">
        <v>6</v>
      </c>
      <c r="N43" s="51">
        <v>1</v>
      </c>
      <c r="O43" s="51">
        <v>0</v>
      </c>
      <c r="P43" s="51">
        <v>0</v>
      </c>
      <c r="Q43" s="51">
        <v>0</v>
      </c>
      <c r="R43" s="44">
        <v>5</v>
      </c>
      <c r="S43" s="44">
        <v>0</v>
      </c>
      <c r="T43" s="44">
        <v>6</v>
      </c>
      <c r="U43" s="44">
        <v>0</v>
      </c>
      <c r="V43" s="51">
        <v>3</v>
      </c>
      <c r="W43" s="51">
        <v>2</v>
      </c>
      <c r="X43" s="51">
        <v>0</v>
      </c>
      <c r="Y43" s="51">
        <v>0</v>
      </c>
      <c r="Z43" s="44"/>
      <c r="AA43" s="43"/>
      <c r="AB43" s="43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40"/>
    </row>
    <row r="44" spans="1:46" x14ac:dyDescent="0.25">
      <c r="A44" s="53">
        <f>IF(COUNT(G44:AT44)&gt;0,SUM(G44:AT44),"")</f>
        <v>50</v>
      </c>
      <c r="B44" s="86" t="s">
        <v>174</v>
      </c>
      <c r="C44" s="86" t="s">
        <v>174</v>
      </c>
      <c r="D44" s="48" t="s">
        <v>171</v>
      </c>
      <c r="E44" s="50" t="s">
        <v>81</v>
      </c>
      <c r="F44" s="50" t="s">
        <v>82</v>
      </c>
      <c r="G44" s="44">
        <v>2</v>
      </c>
      <c r="H44" s="44">
        <v>0</v>
      </c>
      <c r="I44" s="44">
        <v>0</v>
      </c>
      <c r="J44" s="44">
        <v>4</v>
      </c>
      <c r="K44" s="44">
        <v>0</v>
      </c>
      <c r="L44" s="51">
        <v>6</v>
      </c>
      <c r="M44" s="51">
        <v>6</v>
      </c>
      <c r="N44" s="51">
        <v>2</v>
      </c>
      <c r="O44" s="51">
        <v>6</v>
      </c>
      <c r="P44" s="51">
        <v>0</v>
      </c>
      <c r="Q44" s="51">
        <v>4</v>
      </c>
      <c r="R44" s="44">
        <v>5</v>
      </c>
      <c r="S44" s="44">
        <v>5</v>
      </c>
      <c r="T44" s="44">
        <v>6</v>
      </c>
      <c r="U44" s="44">
        <v>4</v>
      </c>
      <c r="V44" s="51">
        <v>0</v>
      </c>
      <c r="W44" s="51">
        <v>0</v>
      </c>
      <c r="X44" s="51">
        <v>0</v>
      </c>
      <c r="Y44" s="51">
        <v>0</v>
      </c>
      <c r="Z44" s="44"/>
      <c r="AA44" s="43"/>
      <c r="AB44" s="43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40"/>
    </row>
    <row r="45" spans="1:46" x14ac:dyDescent="0.25">
      <c r="A45" s="53">
        <f>IF(COUNT(G45:AT45)&gt;0,SUM(G45:AT45),"")</f>
        <v>51</v>
      </c>
      <c r="B45" s="86" t="s">
        <v>174</v>
      </c>
      <c r="C45" s="86" t="s">
        <v>174</v>
      </c>
      <c r="D45" s="48" t="s">
        <v>171</v>
      </c>
      <c r="E45" s="50" t="s">
        <v>135</v>
      </c>
      <c r="F45" s="50" t="s">
        <v>136</v>
      </c>
      <c r="G45" s="44">
        <v>2</v>
      </c>
      <c r="H45" s="44">
        <v>0</v>
      </c>
      <c r="I45" s="44">
        <v>0</v>
      </c>
      <c r="J45" s="44">
        <v>4</v>
      </c>
      <c r="K45" s="44">
        <v>4</v>
      </c>
      <c r="L45" s="51">
        <v>6</v>
      </c>
      <c r="M45" s="51">
        <v>6</v>
      </c>
      <c r="N45" s="51">
        <v>2</v>
      </c>
      <c r="O45" s="51">
        <v>0</v>
      </c>
      <c r="P45" s="51">
        <v>0</v>
      </c>
      <c r="Q45" s="51">
        <v>4</v>
      </c>
      <c r="R45" s="44">
        <v>5</v>
      </c>
      <c r="S45" s="44">
        <v>0</v>
      </c>
      <c r="T45" s="44">
        <v>5</v>
      </c>
      <c r="U45" s="44">
        <v>4</v>
      </c>
      <c r="V45" s="51">
        <v>3</v>
      </c>
      <c r="W45" s="51">
        <v>0</v>
      </c>
      <c r="X45" s="51">
        <v>6</v>
      </c>
      <c r="Y45" s="51">
        <v>0</v>
      </c>
      <c r="Z45" s="44"/>
      <c r="AA45" s="43"/>
      <c r="AB45" s="43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40"/>
    </row>
    <row r="46" spans="1:46" x14ac:dyDescent="0.25">
      <c r="A46" s="53">
        <f>IF(COUNT(G46:AT46)&gt;0,SUM(G46:AT46),"")</f>
        <v>52</v>
      </c>
      <c r="B46" s="86" t="s">
        <v>174</v>
      </c>
      <c r="C46" s="86" t="s">
        <v>173</v>
      </c>
      <c r="D46" s="48" t="s">
        <v>172</v>
      </c>
      <c r="E46" s="50" t="s">
        <v>63</v>
      </c>
      <c r="F46" s="50" t="s">
        <v>64</v>
      </c>
      <c r="G46" s="44">
        <v>2</v>
      </c>
      <c r="H46" s="44">
        <v>8</v>
      </c>
      <c r="I46" s="44">
        <v>0</v>
      </c>
      <c r="J46" s="44">
        <v>4</v>
      </c>
      <c r="K46" s="44">
        <v>6</v>
      </c>
      <c r="L46" s="51">
        <v>5</v>
      </c>
      <c r="M46" s="51">
        <v>5</v>
      </c>
      <c r="N46" s="51">
        <v>0</v>
      </c>
      <c r="O46" s="51">
        <v>0</v>
      </c>
      <c r="P46" s="51">
        <v>0</v>
      </c>
      <c r="Q46" s="51">
        <v>0</v>
      </c>
      <c r="R46" s="44">
        <v>5</v>
      </c>
      <c r="S46" s="44">
        <v>5</v>
      </c>
      <c r="T46" s="44">
        <v>6</v>
      </c>
      <c r="U46" s="44">
        <v>0</v>
      </c>
      <c r="V46" s="51">
        <v>0</v>
      </c>
      <c r="W46" s="51">
        <v>6</v>
      </c>
      <c r="X46" s="51">
        <v>0</v>
      </c>
      <c r="Y46" s="51">
        <v>0</v>
      </c>
      <c r="Z46" s="44"/>
      <c r="AA46" s="43"/>
      <c r="AB46" s="43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40"/>
    </row>
    <row r="47" spans="1:46" x14ac:dyDescent="0.25">
      <c r="A47" s="53">
        <f>IF(COUNT(G47:AT47)&gt;0,SUM(G47:AT47),"")</f>
        <v>54</v>
      </c>
      <c r="B47" s="86" t="s">
        <v>174</v>
      </c>
      <c r="C47" s="86" t="s">
        <v>173</v>
      </c>
      <c r="D47" s="48" t="s">
        <v>171</v>
      </c>
      <c r="E47" s="50" t="s">
        <v>65</v>
      </c>
      <c r="F47" s="50" t="s">
        <v>66</v>
      </c>
      <c r="G47" s="44">
        <v>3</v>
      </c>
      <c r="H47" s="44">
        <v>4</v>
      </c>
      <c r="I47" s="44">
        <v>0</v>
      </c>
      <c r="J47" s="44">
        <v>6</v>
      </c>
      <c r="K47" s="44">
        <v>4</v>
      </c>
      <c r="L47" s="51">
        <v>6</v>
      </c>
      <c r="M47" s="51">
        <v>6</v>
      </c>
      <c r="N47" s="51">
        <v>2</v>
      </c>
      <c r="O47" s="51">
        <v>0</v>
      </c>
      <c r="P47" s="51">
        <v>0</v>
      </c>
      <c r="Q47" s="51">
        <v>0</v>
      </c>
      <c r="R47" s="44">
        <v>5</v>
      </c>
      <c r="S47" s="44">
        <v>0</v>
      </c>
      <c r="T47" s="44">
        <v>6</v>
      </c>
      <c r="U47" s="44">
        <v>4</v>
      </c>
      <c r="V47" s="51">
        <v>2</v>
      </c>
      <c r="W47" s="51">
        <v>6</v>
      </c>
      <c r="X47" s="51">
        <v>0</v>
      </c>
      <c r="Y47" s="51">
        <v>0</v>
      </c>
      <c r="Z47" s="44"/>
      <c r="AA47" s="43"/>
      <c r="AB47" s="43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40"/>
    </row>
    <row r="48" spans="1:46" x14ac:dyDescent="0.25">
      <c r="A48" s="53">
        <f>IF(COUNT(G48:AT48)&gt;0,SUM(G48:AT48),"")</f>
        <v>58</v>
      </c>
      <c r="B48" s="86" t="s">
        <v>174</v>
      </c>
      <c r="C48" s="86" t="s">
        <v>174</v>
      </c>
      <c r="D48" s="48" t="s">
        <v>172</v>
      </c>
      <c r="E48" s="50" t="s">
        <v>107</v>
      </c>
      <c r="F48" s="50" t="s">
        <v>108</v>
      </c>
      <c r="G48" s="44">
        <v>3</v>
      </c>
      <c r="H48" s="44">
        <v>0</v>
      </c>
      <c r="I48" s="44">
        <v>6</v>
      </c>
      <c r="J48" s="44">
        <v>4</v>
      </c>
      <c r="K48" s="44">
        <v>4</v>
      </c>
      <c r="L48" s="51">
        <v>6</v>
      </c>
      <c r="M48" s="51">
        <v>6</v>
      </c>
      <c r="N48" s="51">
        <v>0</v>
      </c>
      <c r="O48" s="51">
        <v>6</v>
      </c>
      <c r="P48" s="51">
        <v>0</v>
      </c>
      <c r="Q48" s="51">
        <v>0</v>
      </c>
      <c r="R48" s="44">
        <v>5</v>
      </c>
      <c r="S48" s="44">
        <v>0</v>
      </c>
      <c r="T48" s="44">
        <v>6</v>
      </c>
      <c r="U48" s="44">
        <v>4</v>
      </c>
      <c r="V48" s="51">
        <v>2</v>
      </c>
      <c r="W48" s="51">
        <v>6</v>
      </c>
      <c r="X48" s="51">
        <v>0</v>
      </c>
      <c r="Y48" s="51">
        <v>0</v>
      </c>
      <c r="Z48" s="44"/>
      <c r="AA48" s="43"/>
      <c r="AB48" s="43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40"/>
    </row>
    <row r="49" spans="1:46" x14ac:dyDescent="0.25">
      <c r="A49" s="53">
        <f>IF(COUNT(G49:AT49)&gt;0,SUM(G49:AT49),"")</f>
        <v>59</v>
      </c>
      <c r="B49" s="86" t="s">
        <v>174</v>
      </c>
      <c r="C49" s="86" t="s">
        <v>173</v>
      </c>
      <c r="D49" s="48" t="s">
        <v>171</v>
      </c>
      <c r="E49" s="50" t="s">
        <v>169</v>
      </c>
      <c r="F49" s="50" t="s">
        <v>170</v>
      </c>
      <c r="G49" s="44">
        <v>2</v>
      </c>
      <c r="H49" s="44">
        <v>0</v>
      </c>
      <c r="I49" s="44">
        <v>0</v>
      </c>
      <c r="J49" s="44">
        <v>4</v>
      </c>
      <c r="K49" s="44">
        <v>4</v>
      </c>
      <c r="L49" s="51">
        <v>6</v>
      </c>
      <c r="M49" s="51">
        <v>6</v>
      </c>
      <c r="N49" s="51">
        <v>2</v>
      </c>
      <c r="O49" s="51">
        <v>0</v>
      </c>
      <c r="P49" s="51">
        <v>0</v>
      </c>
      <c r="Q49" s="51">
        <v>0</v>
      </c>
      <c r="R49" s="44">
        <v>5</v>
      </c>
      <c r="S49" s="44">
        <v>5</v>
      </c>
      <c r="T49" s="44">
        <v>4</v>
      </c>
      <c r="U49" s="44">
        <v>4</v>
      </c>
      <c r="V49" s="51">
        <v>6</v>
      </c>
      <c r="W49" s="51">
        <v>6</v>
      </c>
      <c r="X49" s="51">
        <v>3</v>
      </c>
      <c r="Y49" s="51">
        <v>2</v>
      </c>
      <c r="Z49" s="44"/>
      <c r="AA49" s="43"/>
      <c r="AB49" s="43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40"/>
    </row>
    <row r="50" spans="1:46" x14ac:dyDescent="0.25">
      <c r="A50" s="53">
        <f>IF(COUNT(G50:AT50)&gt;0,SUM(G50:AT50),"")</f>
        <v>59</v>
      </c>
      <c r="B50" s="86" t="s">
        <v>174</v>
      </c>
      <c r="C50" s="86" t="s">
        <v>174</v>
      </c>
      <c r="D50" s="48" t="s">
        <v>171</v>
      </c>
      <c r="E50" s="50" t="s">
        <v>137</v>
      </c>
      <c r="F50" s="50" t="s">
        <v>138</v>
      </c>
      <c r="G50" s="44">
        <v>2</v>
      </c>
      <c r="H50" s="44">
        <v>0</v>
      </c>
      <c r="I50" s="44">
        <v>0</v>
      </c>
      <c r="J50" s="44">
        <v>4</v>
      </c>
      <c r="K50" s="44">
        <v>4</v>
      </c>
      <c r="L50" s="51">
        <v>6</v>
      </c>
      <c r="M50" s="51">
        <v>6</v>
      </c>
      <c r="N50" s="51">
        <v>0</v>
      </c>
      <c r="O50" s="51">
        <v>0</v>
      </c>
      <c r="P50" s="51">
        <v>0</v>
      </c>
      <c r="Q50" s="51">
        <v>4</v>
      </c>
      <c r="R50" s="44">
        <v>5</v>
      </c>
      <c r="S50" s="44">
        <v>5</v>
      </c>
      <c r="T50" s="44">
        <v>5</v>
      </c>
      <c r="U50" s="44">
        <v>4</v>
      </c>
      <c r="V50" s="51">
        <v>6</v>
      </c>
      <c r="W50" s="51">
        <v>6</v>
      </c>
      <c r="X50" s="51">
        <v>0</v>
      </c>
      <c r="Y50" s="51">
        <v>2</v>
      </c>
      <c r="Z50" s="44"/>
      <c r="AA50" s="43"/>
      <c r="AB50" s="43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40"/>
    </row>
    <row r="51" spans="1:46" x14ac:dyDescent="0.25">
      <c r="A51" s="53">
        <f>IF(COUNT(G51:AT51)&gt;0,SUM(G51:AT51),"")</f>
        <v>60</v>
      </c>
      <c r="B51" s="86" t="s">
        <v>174</v>
      </c>
      <c r="C51" s="86" t="s">
        <v>173</v>
      </c>
      <c r="D51" s="48" t="s">
        <v>171</v>
      </c>
      <c r="E51" s="50" t="s">
        <v>85</v>
      </c>
      <c r="F51" s="50" t="s">
        <v>86</v>
      </c>
      <c r="G51" s="44">
        <v>2</v>
      </c>
      <c r="H51" s="44">
        <v>8</v>
      </c>
      <c r="I51" s="44">
        <v>0</v>
      </c>
      <c r="J51" s="44">
        <v>5</v>
      </c>
      <c r="K51" s="44">
        <v>6</v>
      </c>
      <c r="L51" s="51">
        <v>4</v>
      </c>
      <c r="M51" s="51">
        <v>6</v>
      </c>
      <c r="N51" s="51">
        <v>3</v>
      </c>
      <c r="O51" s="51">
        <v>0</v>
      </c>
      <c r="P51" s="51">
        <v>0</v>
      </c>
      <c r="Q51" s="51">
        <v>3</v>
      </c>
      <c r="R51" s="44">
        <v>5</v>
      </c>
      <c r="S51" s="44">
        <v>0</v>
      </c>
      <c r="T51" s="44">
        <v>6</v>
      </c>
      <c r="U51" s="44">
        <v>4</v>
      </c>
      <c r="V51" s="51">
        <v>2</v>
      </c>
      <c r="W51" s="51">
        <v>0</v>
      </c>
      <c r="X51" s="51">
        <v>6</v>
      </c>
      <c r="Y51" s="51">
        <v>0</v>
      </c>
      <c r="Z51" s="44"/>
      <c r="AA51" s="43"/>
      <c r="AB51" s="43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40"/>
    </row>
    <row r="52" spans="1:46" x14ac:dyDescent="0.25">
      <c r="A52" s="53">
        <f>IF(COUNT(G52:AT52)&gt;0,SUM(G52:AT52),"")</f>
        <v>62</v>
      </c>
      <c r="B52" s="86" t="s">
        <v>174</v>
      </c>
      <c r="C52" s="86" t="s">
        <v>174</v>
      </c>
      <c r="D52" s="48" t="s">
        <v>171</v>
      </c>
      <c r="E52" s="50" t="s">
        <v>125</v>
      </c>
      <c r="F52" s="50" t="s">
        <v>126</v>
      </c>
      <c r="G52" s="44">
        <v>4</v>
      </c>
      <c r="H52" s="44">
        <v>8</v>
      </c>
      <c r="I52" s="44">
        <v>0</v>
      </c>
      <c r="J52" s="44">
        <v>0</v>
      </c>
      <c r="K52" s="44">
        <v>6</v>
      </c>
      <c r="L52" s="51">
        <v>6</v>
      </c>
      <c r="M52" s="51">
        <v>6</v>
      </c>
      <c r="N52" s="51">
        <v>2</v>
      </c>
      <c r="O52" s="51">
        <v>6</v>
      </c>
      <c r="P52" s="51">
        <v>0</v>
      </c>
      <c r="Q52" s="51">
        <v>0</v>
      </c>
      <c r="R52" s="44">
        <v>5</v>
      </c>
      <c r="S52" s="44">
        <v>0</v>
      </c>
      <c r="T52" s="44">
        <v>3</v>
      </c>
      <c r="U52" s="44">
        <v>0</v>
      </c>
      <c r="V52" s="51">
        <v>4</v>
      </c>
      <c r="W52" s="51">
        <v>6</v>
      </c>
      <c r="X52" s="51">
        <v>6</v>
      </c>
      <c r="Y52" s="51">
        <v>0</v>
      </c>
      <c r="Z52" s="44"/>
      <c r="AA52" s="43"/>
      <c r="AB52" s="43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40"/>
    </row>
    <row r="53" spans="1:46" x14ac:dyDescent="0.25">
      <c r="A53" s="53">
        <f>IF(COUNT(G53:AT53)&gt;0,SUM(G53:AT53),"")</f>
        <v>63</v>
      </c>
      <c r="B53" s="86" t="s">
        <v>174</v>
      </c>
      <c r="C53" s="86" t="s">
        <v>173</v>
      </c>
      <c r="D53" s="48" t="s">
        <v>171</v>
      </c>
      <c r="E53" s="50" t="s">
        <v>143</v>
      </c>
      <c r="F53" s="50" t="s">
        <v>144</v>
      </c>
      <c r="G53" s="44">
        <v>2</v>
      </c>
      <c r="H53" s="44">
        <v>8</v>
      </c>
      <c r="I53" s="44">
        <v>0</v>
      </c>
      <c r="J53" s="44">
        <v>6</v>
      </c>
      <c r="K53" s="44">
        <v>0</v>
      </c>
      <c r="L53" s="51">
        <v>6</v>
      </c>
      <c r="M53" s="51">
        <v>4</v>
      </c>
      <c r="N53" s="51">
        <v>0</v>
      </c>
      <c r="O53" s="51">
        <v>0</v>
      </c>
      <c r="P53" s="51">
        <v>0</v>
      </c>
      <c r="Q53" s="51">
        <v>4</v>
      </c>
      <c r="R53" s="44">
        <v>5</v>
      </c>
      <c r="S53" s="44">
        <v>0</v>
      </c>
      <c r="T53" s="44">
        <v>6</v>
      </c>
      <c r="U53" s="44">
        <v>4</v>
      </c>
      <c r="V53" s="51">
        <v>4</v>
      </c>
      <c r="W53" s="51">
        <v>6</v>
      </c>
      <c r="X53" s="51">
        <v>6</v>
      </c>
      <c r="Y53" s="51">
        <v>2</v>
      </c>
      <c r="Z53" s="44"/>
      <c r="AA53" s="43"/>
      <c r="AB53" s="43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40"/>
    </row>
    <row r="54" spans="1:46" x14ac:dyDescent="0.25">
      <c r="A54" s="53">
        <f>IF(COUNT(G54:AT54)&gt;0,SUM(G54:AT54),"")</f>
        <v>63</v>
      </c>
      <c r="B54" s="86" t="s">
        <v>174</v>
      </c>
      <c r="C54" s="86" t="s">
        <v>174</v>
      </c>
      <c r="D54" s="48" t="s">
        <v>171</v>
      </c>
      <c r="E54" s="50" t="s">
        <v>129</v>
      </c>
      <c r="F54" s="50" t="s">
        <v>130</v>
      </c>
      <c r="G54" s="44">
        <v>2</v>
      </c>
      <c r="H54" s="44">
        <v>4</v>
      </c>
      <c r="I54" s="44">
        <v>6</v>
      </c>
      <c r="J54" s="44">
        <v>4</v>
      </c>
      <c r="K54" s="44">
        <v>6</v>
      </c>
      <c r="L54" s="51">
        <v>5</v>
      </c>
      <c r="M54" s="51">
        <v>6</v>
      </c>
      <c r="N54" s="51">
        <v>6</v>
      </c>
      <c r="O54" s="51">
        <v>6</v>
      </c>
      <c r="P54" s="51">
        <v>2</v>
      </c>
      <c r="Q54" s="51">
        <v>1</v>
      </c>
      <c r="R54" s="44">
        <v>5</v>
      </c>
      <c r="S54" s="44">
        <v>0</v>
      </c>
      <c r="T54" s="44">
        <v>4</v>
      </c>
      <c r="U54" s="44">
        <v>4</v>
      </c>
      <c r="V54" s="51">
        <v>0</v>
      </c>
      <c r="W54" s="51">
        <v>2</v>
      </c>
      <c r="X54" s="51">
        <v>0</v>
      </c>
      <c r="Y54" s="51">
        <v>0</v>
      </c>
      <c r="Z54" s="44"/>
      <c r="AA54" s="43"/>
      <c r="AB54" s="43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40"/>
    </row>
    <row r="55" spans="1:46" x14ac:dyDescent="0.25">
      <c r="A55" s="53">
        <f>IF(COUNT(G55:AT55)&gt;0,SUM(G55:AT55),"")</f>
        <v>64</v>
      </c>
      <c r="B55" s="86" t="s">
        <v>174</v>
      </c>
      <c r="C55" s="86" t="s">
        <v>173</v>
      </c>
      <c r="D55" s="48" t="s">
        <v>171</v>
      </c>
      <c r="E55" s="50" t="s">
        <v>121</v>
      </c>
      <c r="F55" s="50" t="s">
        <v>122</v>
      </c>
      <c r="G55" s="44">
        <v>2</v>
      </c>
      <c r="H55" s="44">
        <v>0</v>
      </c>
      <c r="I55" s="44">
        <v>6</v>
      </c>
      <c r="J55" s="44">
        <v>6</v>
      </c>
      <c r="K55" s="44">
        <v>6</v>
      </c>
      <c r="L55" s="51">
        <v>6</v>
      </c>
      <c r="M55" s="51">
        <v>6</v>
      </c>
      <c r="N55" s="51">
        <v>2</v>
      </c>
      <c r="O55" s="51">
        <v>6</v>
      </c>
      <c r="P55" s="51">
        <v>0</v>
      </c>
      <c r="Q55" s="51">
        <v>0</v>
      </c>
      <c r="R55" s="44">
        <v>5</v>
      </c>
      <c r="S55" s="44">
        <v>0</v>
      </c>
      <c r="T55" s="44">
        <v>6</v>
      </c>
      <c r="U55" s="44">
        <v>4</v>
      </c>
      <c r="V55" s="51">
        <v>3</v>
      </c>
      <c r="W55" s="51">
        <v>6</v>
      </c>
      <c r="X55" s="51">
        <v>0</v>
      </c>
      <c r="Y55" s="51">
        <v>0</v>
      </c>
      <c r="Z55" s="44"/>
      <c r="AA55" s="43"/>
      <c r="AB55" s="43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40"/>
    </row>
    <row r="56" spans="1:46" x14ac:dyDescent="0.25">
      <c r="A56" s="53">
        <f>IF(COUNT(G56:AT56)&gt;0,SUM(G56:AT56),"")</f>
        <v>68</v>
      </c>
      <c r="B56" s="86" t="s">
        <v>174</v>
      </c>
      <c r="C56" s="86" t="s">
        <v>173</v>
      </c>
      <c r="D56" s="48" t="s">
        <v>172</v>
      </c>
      <c r="E56" s="50" t="s">
        <v>145</v>
      </c>
      <c r="F56" s="50" t="s">
        <v>146</v>
      </c>
      <c r="G56" s="44">
        <v>4</v>
      </c>
      <c r="H56" s="44">
        <v>6</v>
      </c>
      <c r="I56" s="44">
        <v>6</v>
      </c>
      <c r="J56" s="44">
        <v>2</v>
      </c>
      <c r="K56" s="44">
        <v>4</v>
      </c>
      <c r="L56" s="51">
        <v>6</v>
      </c>
      <c r="M56" s="51">
        <v>6</v>
      </c>
      <c r="N56" s="51">
        <v>0</v>
      </c>
      <c r="O56" s="51">
        <v>6</v>
      </c>
      <c r="P56" s="51">
        <v>0</v>
      </c>
      <c r="Q56" s="51">
        <v>2</v>
      </c>
      <c r="R56" s="44">
        <v>5</v>
      </c>
      <c r="S56" s="44">
        <v>0</v>
      </c>
      <c r="T56" s="44">
        <v>6</v>
      </c>
      <c r="U56" s="44">
        <v>4</v>
      </c>
      <c r="V56" s="51">
        <v>1</v>
      </c>
      <c r="W56" s="51">
        <v>6</v>
      </c>
      <c r="X56" s="51">
        <v>0</v>
      </c>
      <c r="Y56" s="51">
        <v>4</v>
      </c>
      <c r="Z56" s="44"/>
      <c r="AA56" s="43"/>
      <c r="AB56" s="43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40"/>
    </row>
    <row r="57" spans="1:46" x14ac:dyDescent="0.25">
      <c r="A57" s="53">
        <f>IF(COUNT(G57:AT57)&gt;0,SUM(G57:AT57),"")</f>
        <v>70</v>
      </c>
      <c r="B57" s="86" t="s">
        <v>174</v>
      </c>
      <c r="C57" s="86" t="s">
        <v>173</v>
      </c>
      <c r="D57" s="48" t="s">
        <v>171</v>
      </c>
      <c r="E57" s="50" t="s">
        <v>33</v>
      </c>
      <c r="F57" s="50" t="s">
        <v>34</v>
      </c>
      <c r="G57" s="44">
        <v>3</v>
      </c>
      <c r="H57" s="44">
        <v>8</v>
      </c>
      <c r="I57" s="44">
        <v>6</v>
      </c>
      <c r="J57" s="44">
        <v>6</v>
      </c>
      <c r="K57" s="44">
        <v>5</v>
      </c>
      <c r="L57" s="51">
        <v>6</v>
      </c>
      <c r="M57" s="51">
        <v>1</v>
      </c>
      <c r="N57" s="51">
        <v>6</v>
      </c>
      <c r="O57" s="51">
        <v>2</v>
      </c>
      <c r="P57" s="51">
        <v>0</v>
      </c>
      <c r="Q57" s="51">
        <v>6</v>
      </c>
      <c r="R57" s="44">
        <v>5</v>
      </c>
      <c r="S57" s="44">
        <v>0</v>
      </c>
      <c r="T57" s="44">
        <v>4</v>
      </c>
      <c r="U57" s="44">
        <v>4</v>
      </c>
      <c r="V57" s="51">
        <v>2</v>
      </c>
      <c r="W57" s="51">
        <v>6</v>
      </c>
      <c r="X57" s="51">
        <v>0</v>
      </c>
      <c r="Y57" s="51">
        <v>0</v>
      </c>
      <c r="Z57" s="44"/>
      <c r="AA57" s="43"/>
      <c r="AB57" s="43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40"/>
    </row>
    <row r="58" spans="1:46" x14ac:dyDescent="0.25">
      <c r="A58" s="53">
        <f>IF(COUNT(G58:AT58)&gt;0,SUM(G58:AT58),"")</f>
        <v>79</v>
      </c>
      <c r="B58" s="86" t="s">
        <v>174</v>
      </c>
      <c r="C58" s="86" t="s">
        <v>174</v>
      </c>
      <c r="D58" s="48" t="s">
        <v>171</v>
      </c>
      <c r="E58" s="50" t="s">
        <v>163</v>
      </c>
      <c r="F58" s="50" t="s">
        <v>164</v>
      </c>
      <c r="G58" s="44">
        <v>4</v>
      </c>
      <c r="H58" s="44">
        <v>8</v>
      </c>
      <c r="I58" s="44">
        <v>6</v>
      </c>
      <c r="J58" s="44">
        <v>2</v>
      </c>
      <c r="K58" s="44">
        <v>6</v>
      </c>
      <c r="L58" s="51">
        <v>6</v>
      </c>
      <c r="M58" s="51">
        <v>6</v>
      </c>
      <c r="N58" s="51">
        <v>6</v>
      </c>
      <c r="O58" s="51">
        <v>0</v>
      </c>
      <c r="P58" s="51">
        <v>0</v>
      </c>
      <c r="Q58" s="51">
        <v>4</v>
      </c>
      <c r="R58" s="44">
        <v>0</v>
      </c>
      <c r="S58" s="44">
        <v>3</v>
      </c>
      <c r="T58" s="44">
        <v>5</v>
      </c>
      <c r="U58" s="44">
        <v>4</v>
      </c>
      <c r="V58" s="51">
        <v>5</v>
      </c>
      <c r="W58" s="51">
        <v>6</v>
      </c>
      <c r="X58" s="51">
        <v>6</v>
      </c>
      <c r="Y58" s="51">
        <v>2</v>
      </c>
      <c r="Z58" s="44"/>
      <c r="AA58" s="43"/>
      <c r="AB58" s="43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40"/>
    </row>
    <row r="59" spans="1:46" x14ac:dyDescent="0.25">
      <c r="A59" s="53">
        <f>IF(COUNT(G59:AT59)&gt;0,SUM(G59:AT59),"")</f>
        <v>81</v>
      </c>
      <c r="B59" s="86" t="s">
        <v>174</v>
      </c>
      <c r="C59" s="86" t="s">
        <v>173</v>
      </c>
      <c r="D59" s="48" t="s">
        <v>172</v>
      </c>
      <c r="E59" s="50" t="s">
        <v>93</v>
      </c>
      <c r="F59" s="50" t="s">
        <v>94</v>
      </c>
      <c r="G59" s="44">
        <v>3</v>
      </c>
      <c r="H59" s="44">
        <v>8</v>
      </c>
      <c r="I59" s="44">
        <v>6</v>
      </c>
      <c r="J59" s="44">
        <v>6</v>
      </c>
      <c r="K59" s="44">
        <v>4</v>
      </c>
      <c r="L59" s="51">
        <v>6</v>
      </c>
      <c r="M59" s="51">
        <v>6</v>
      </c>
      <c r="N59" s="51">
        <v>0</v>
      </c>
      <c r="O59" s="51">
        <v>5</v>
      </c>
      <c r="P59" s="51">
        <v>0</v>
      </c>
      <c r="Q59" s="51">
        <v>2</v>
      </c>
      <c r="R59" s="44">
        <v>5</v>
      </c>
      <c r="S59" s="44">
        <v>5</v>
      </c>
      <c r="T59" s="44">
        <v>6</v>
      </c>
      <c r="U59" s="44">
        <v>4</v>
      </c>
      <c r="V59" s="51">
        <v>1</v>
      </c>
      <c r="W59" s="51">
        <v>6</v>
      </c>
      <c r="X59" s="51">
        <v>6</v>
      </c>
      <c r="Y59" s="51">
        <v>2</v>
      </c>
      <c r="Z59" s="44"/>
      <c r="AA59" s="43"/>
      <c r="AB59" s="43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40"/>
    </row>
    <row r="60" spans="1:46" x14ac:dyDescent="0.25">
      <c r="A60" s="53">
        <v>10</v>
      </c>
      <c r="B60" s="86" t="s">
        <v>175</v>
      </c>
      <c r="C60" s="86" t="s">
        <v>173</v>
      </c>
      <c r="D60" s="48" t="s">
        <v>173</v>
      </c>
      <c r="E60" s="50" t="s">
        <v>161</v>
      </c>
      <c r="F60" s="50" t="s">
        <v>162</v>
      </c>
      <c r="G60" s="44">
        <v>0</v>
      </c>
      <c r="H60" s="44">
        <v>2</v>
      </c>
      <c r="I60" s="44">
        <v>0</v>
      </c>
      <c r="J60" s="44">
        <v>2</v>
      </c>
      <c r="K60" s="44">
        <v>0</v>
      </c>
      <c r="L60" s="51">
        <v>2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  <c r="R60" s="44">
        <v>0</v>
      </c>
      <c r="S60" s="44">
        <v>0</v>
      </c>
      <c r="T60" s="44">
        <v>0</v>
      </c>
      <c r="U60" s="44">
        <v>0</v>
      </c>
      <c r="V60" s="51">
        <v>0</v>
      </c>
      <c r="W60" s="51">
        <v>0</v>
      </c>
      <c r="X60" s="51">
        <v>0</v>
      </c>
      <c r="Y60" s="51">
        <v>0</v>
      </c>
      <c r="Z60" s="44"/>
      <c r="AA60" s="43"/>
      <c r="AB60" s="43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40"/>
    </row>
    <row r="61" spans="1:46" x14ac:dyDescent="0.25">
      <c r="A61" s="53">
        <f>IF(COUNT(G61:AT61)&gt;0,SUM(G61:AT61),"")</f>
        <v>18</v>
      </c>
      <c r="B61" s="86" t="s">
        <v>175</v>
      </c>
      <c r="C61" s="86" t="s">
        <v>174</v>
      </c>
      <c r="D61" s="48" t="s">
        <v>172</v>
      </c>
      <c r="E61" s="50" t="s">
        <v>133</v>
      </c>
      <c r="F61" s="50" t="s">
        <v>134</v>
      </c>
      <c r="G61" s="44">
        <v>4</v>
      </c>
      <c r="H61" s="44">
        <v>0</v>
      </c>
      <c r="I61" s="44">
        <v>0</v>
      </c>
      <c r="J61" s="44">
        <v>0</v>
      </c>
      <c r="K61" s="44">
        <v>0</v>
      </c>
      <c r="L61" s="51">
        <v>6</v>
      </c>
      <c r="M61" s="51">
        <v>4</v>
      </c>
      <c r="N61" s="51">
        <v>2</v>
      </c>
      <c r="O61" s="51">
        <v>0</v>
      </c>
      <c r="P61" s="51">
        <v>0</v>
      </c>
      <c r="Q61" s="51">
        <v>0</v>
      </c>
      <c r="R61" s="44">
        <v>0</v>
      </c>
      <c r="S61" s="44">
        <v>0</v>
      </c>
      <c r="T61" s="44">
        <v>0</v>
      </c>
      <c r="U61" s="44">
        <v>0</v>
      </c>
      <c r="V61" s="51">
        <v>0</v>
      </c>
      <c r="W61" s="51">
        <v>2</v>
      </c>
      <c r="X61" s="51">
        <v>0</v>
      </c>
      <c r="Y61" s="51">
        <v>0</v>
      </c>
      <c r="Z61" s="44"/>
      <c r="AA61" s="43"/>
      <c r="AB61" s="43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</row>
    <row r="62" spans="1:46" x14ac:dyDescent="0.25">
      <c r="A62" s="53">
        <f>IF(COUNT(G62:AT62)&gt;0,SUM(G62:AT62),"")</f>
        <v>19</v>
      </c>
      <c r="B62" s="86" t="s">
        <v>175</v>
      </c>
      <c r="C62" s="86" t="s">
        <v>173</v>
      </c>
      <c r="D62" s="48" t="s">
        <v>172</v>
      </c>
      <c r="E62" s="50" t="s">
        <v>79</v>
      </c>
      <c r="F62" s="50" t="s">
        <v>80</v>
      </c>
      <c r="G62" s="44">
        <v>2</v>
      </c>
      <c r="H62" s="44">
        <v>0</v>
      </c>
      <c r="I62" s="44">
        <v>0</v>
      </c>
      <c r="J62" s="44">
        <v>0</v>
      </c>
      <c r="K62" s="44">
        <v>0</v>
      </c>
      <c r="L62" s="51">
        <v>6</v>
      </c>
      <c r="M62" s="51">
        <v>6</v>
      </c>
      <c r="N62" s="51">
        <v>0</v>
      </c>
      <c r="O62" s="51">
        <v>0</v>
      </c>
      <c r="P62" s="51">
        <v>0</v>
      </c>
      <c r="Q62" s="51">
        <v>0</v>
      </c>
      <c r="R62" s="44">
        <v>5</v>
      </c>
      <c r="S62" s="44">
        <v>0</v>
      </c>
      <c r="T62" s="44">
        <v>0</v>
      </c>
      <c r="U62" s="44">
        <v>0</v>
      </c>
      <c r="V62" s="51">
        <v>0</v>
      </c>
      <c r="W62" s="51">
        <v>0</v>
      </c>
      <c r="X62" s="51">
        <v>0</v>
      </c>
      <c r="Y62" s="51">
        <v>0</v>
      </c>
      <c r="Z62" s="44"/>
      <c r="AA62" s="43"/>
      <c r="AB62" s="43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</row>
    <row r="63" spans="1:46" x14ac:dyDescent="0.25">
      <c r="A63" s="53">
        <f>IF(COUNT(G63:AT63)&gt;0,SUM(G63:AT63),"")</f>
        <v>25</v>
      </c>
      <c r="B63" s="86" t="s">
        <v>175</v>
      </c>
      <c r="C63" s="86" t="s">
        <v>174</v>
      </c>
      <c r="D63" s="48" t="s">
        <v>172</v>
      </c>
      <c r="E63" s="50" t="s">
        <v>59</v>
      </c>
      <c r="F63" s="50" t="s">
        <v>60</v>
      </c>
      <c r="G63" s="44">
        <v>2</v>
      </c>
      <c r="H63" s="44">
        <v>0</v>
      </c>
      <c r="I63" s="44">
        <v>0</v>
      </c>
      <c r="J63" s="44">
        <v>4</v>
      </c>
      <c r="K63" s="44">
        <v>0</v>
      </c>
      <c r="L63" s="51">
        <v>3</v>
      </c>
      <c r="M63" s="51">
        <v>6</v>
      </c>
      <c r="N63" s="51">
        <v>0</v>
      </c>
      <c r="O63" s="51">
        <v>0</v>
      </c>
      <c r="P63" s="51">
        <v>0</v>
      </c>
      <c r="Q63" s="51">
        <v>0</v>
      </c>
      <c r="R63" s="44">
        <v>5</v>
      </c>
      <c r="S63" s="44">
        <v>5</v>
      </c>
      <c r="T63" s="44">
        <v>0</v>
      </c>
      <c r="U63" s="44">
        <v>0</v>
      </c>
      <c r="V63" s="51">
        <v>0</v>
      </c>
      <c r="W63" s="51">
        <v>0</v>
      </c>
      <c r="X63" s="51">
        <v>0</v>
      </c>
      <c r="Y63" s="51">
        <v>0</v>
      </c>
      <c r="Z63" s="44"/>
      <c r="AA63" s="43"/>
      <c r="AB63" s="43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40"/>
    </row>
    <row r="64" spans="1:46" x14ac:dyDescent="0.25">
      <c r="A64" s="53">
        <f>IF(COUNT(G64:AT64)&gt;0,SUM(G64:AT64),"")</f>
        <v>26</v>
      </c>
      <c r="B64" s="86" t="s">
        <v>175</v>
      </c>
      <c r="C64" s="86" t="s">
        <v>174</v>
      </c>
      <c r="D64" s="48" t="s">
        <v>171</v>
      </c>
      <c r="E64" s="50" t="s">
        <v>117</v>
      </c>
      <c r="F64" s="50" t="s">
        <v>118</v>
      </c>
      <c r="G64" s="44">
        <v>2</v>
      </c>
      <c r="H64" s="44">
        <v>0</v>
      </c>
      <c r="I64" s="44">
        <v>0</v>
      </c>
      <c r="J64" s="44">
        <v>0</v>
      </c>
      <c r="K64" s="44">
        <v>0</v>
      </c>
      <c r="L64" s="51">
        <v>2</v>
      </c>
      <c r="M64" s="51">
        <v>6</v>
      </c>
      <c r="N64" s="51">
        <v>0</v>
      </c>
      <c r="O64" s="51">
        <v>0</v>
      </c>
      <c r="P64" s="51">
        <v>0</v>
      </c>
      <c r="Q64" s="51">
        <v>0</v>
      </c>
      <c r="R64" s="44">
        <v>0</v>
      </c>
      <c r="S64" s="44">
        <v>0</v>
      </c>
      <c r="T64" s="44">
        <v>4</v>
      </c>
      <c r="U64" s="44">
        <v>4</v>
      </c>
      <c r="V64" s="51">
        <v>2</v>
      </c>
      <c r="W64" s="51">
        <v>6</v>
      </c>
      <c r="X64" s="51">
        <v>0</v>
      </c>
      <c r="Y64" s="51">
        <v>0</v>
      </c>
      <c r="Z64" s="44"/>
      <c r="AA64" s="43"/>
      <c r="AB64" s="43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40"/>
    </row>
    <row r="65" spans="1:46" x14ac:dyDescent="0.25">
      <c r="A65" s="53">
        <f>IF(COUNT(G65:AT65)&gt;0,SUM(G65:AT65),"")</f>
        <v>28</v>
      </c>
      <c r="B65" s="86" t="s">
        <v>175</v>
      </c>
      <c r="C65" s="86" t="s">
        <v>174</v>
      </c>
      <c r="D65" s="48" t="s">
        <v>172</v>
      </c>
      <c r="E65" s="50" t="s">
        <v>71</v>
      </c>
      <c r="F65" s="50" t="s">
        <v>72</v>
      </c>
      <c r="G65" s="44">
        <v>1</v>
      </c>
      <c r="H65" s="44">
        <v>0</v>
      </c>
      <c r="I65" s="44">
        <v>0</v>
      </c>
      <c r="J65" s="44">
        <v>4</v>
      </c>
      <c r="K65" s="44">
        <v>0</v>
      </c>
      <c r="L65" s="51">
        <v>6</v>
      </c>
      <c r="M65" s="51">
        <v>2</v>
      </c>
      <c r="N65" s="51">
        <v>0</v>
      </c>
      <c r="O65" s="51">
        <v>0</v>
      </c>
      <c r="P65" s="51">
        <v>0</v>
      </c>
      <c r="Q65" s="51">
        <v>0</v>
      </c>
      <c r="R65" s="44">
        <v>5</v>
      </c>
      <c r="S65" s="44">
        <v>0</v>
      </c>
      <c r="T65" s="44">
        <v>6</v>
      </c>
      <c r="U65" s="44">
        <v>4</v>
      </c>
      <c r="V65" s="51">
        <v>0</v>
      </c>
      <c r="W65" s="51">
        <v>0</v>
      </c>
      <c r="X65" s="51">
        <v>0</v>
      </c>
      <c r="Y65" s="51">
        <v>0</v>
      </c>
      <c r="Z65" s="44"/>
      <c r="AA65" s="43"/>
      <c r="AB65" s="43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40"/>
    </row>
    <row r="66" spans="1:46" x14ac:dyDescent="0.25">
      <c r="A66" s="53">
        <f>IF(COUNT(G66:AT66)&gt;0,SUM(G66:AT66),"")</f>
        <v>35</v>
      </c>
      <c r="B66" s="86" t="s">
        <v>175</v>
      </c>
      <c r="C66" s="86" t="s">
        <v>173</v>
      </c>
      <c r="D66" s="48" t="s">
        <v>172</v>
      </c>
      <c r="E66" s="50" t="s">
        <v>139</v>
      </c>
      <c r="F66" s="50" t="s">
        <v>140</v>
      </c>
      <c r="G66" s="44">
        <v>3</v>
      </c>
      <c r="H66" s="44">
        <v>0</v>
      </c>
      <c r="I66" s="44">
        <v>0</v>
      </c>
      <c r="J66" s="44">
        <v>6</v>
      </c>
      <c r="K66" s="44">
        <v>6</v>
      </c>
      <c r="L66" s="51">
        <v>4</v>
      </c>
      <c r="M66" s="51">
        <v>2</v>
      </c>
      <c r="N66" s="51">
        <v>0</v>
      </c>
      <c r="O66" s="51">
        <v>0</v>
      </c>
      <c r="P66" s="51">
        <v>0</v>
      </c>
      <c r="Q66" s="51">
        <v>4</v>
      </c>
      <c r="R66" s="44">
        <v>5</v>
      </c>
      <c r="S66" s="44">
        <v>0</v>
      </c>
      <c r="T66" s="44">
        <v>5</v>
      </c>
      <c r="U66" s="44">
        <v>0</v>
      </c>
      <c r="V66" s="51">
        <v>0</v>
      </c>
      <c r="W66" s="51">
        <v>0</v>
      </c>
      <c r="X66" s="51">
        <v>0</v>
      </c>
      <c r="Y66" s="51">
        <v>0</v>
      </c>
      <c r="Z66" s="44"/>
      <c r="AA66" s="43"/>
      <c r="AB66" s="43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40"/>
    </row>
    <row r="67" spans="1:46" x14ac:dyDescent="0.25">
      <c r="A67" s="53">
        <f>IF(COUNT(G67:AT67)&gt;0,SUM(G67:AT67),"")</f>
        <v>37</v>
      </c>
      <c r="B67" s="86" t="s">
        <v>175</v>
      </c>
      <c r="C67" s="86" t="s">
        <v>173</v>
      </c>
      <c r="D67" s="48" t="s">
        <v>171</v>
      </c>
      <c r="E67" s="50" t="s">
        <v>119</v>
      </c>
      <c r="F67" s="50" t="s">
        <v>120</v>
      </c>
      <c r="G67" s="44">
        <v>2</v>
      </c>
      <c r="H67" s="44">
        <v>0</v>
      </c>
      <c r="I67" s="44">
        <v>0</v>
      </c>
      <c r="J67" s="44">
        <v>0</v>
      </c>
      <c r="K67" s="44">
        <v>2</v>
      </c>
      <c r="L67" s="51">
        <v>6</v>
      </c>
      <c r="M67" s="51">
        <v>6</v>
      </c>
      <c r="N67" s="51">
        <v>0</v>
      </c>
      <c r="O67" s="51">
        <v>0</v>
      </c>
      <c r="P67" s="51">
        <v>0</v>
      </c>
      <c r="Q67" s="51">
        <v>4</v>
      </c>
      <c r="R67" s="44">
        <v>5</v>
      </c>
      <c r="S67" s="44">
        <v>0</v>
      </c>
      <c r="T67" s="44">
        <v>6</v>
      </c>
      <c r="U67" s="44">
        <v>6</v>
      </c>
      <c r="V67" s="51">
        <v>0</v>
      </c>
      <c r="W67" s="51">
        <v>0</v>
      </c>
      <c r="X67" s="51">
        <v>0</v>
      </c>
      <c r="Y67" s="51">
        <v>0</v>
      </c>
      <c r="Z67" s="44"/>
      <c r="AA67" s="43"/>
      <c r="AB67" s="43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40"/>
    </row>
    <row r="68" spans="1:46" x14ac:dyDescent="0.25">
      <c r="A68" s="53">
        <f>IF(COUNT(G68:AT68)&gt;0,SUM(G68:AT68),"")</f>
        <v>38</v>
      </c>
      <c r="B68" s="86" t="s">
        <v>175</v>
      </c>
      <c r="C68" s="86" t="s">
        <v>174</v>
      </c>
      <c r="D68" s="48" t="s">
        <v>172</v>
      </c>
      <c r="E68" s="50" t="s">
        <v>153</v>
      </c>
      <c r="F68" s="50" t="s">
        <v>154</v>
      </c>
      <c r="G68" s="44">
        <v>4</v>
      </c>
      <c r="H68" s="44">
        <v>0</v>
      </c>
      <c r="I68" s="44">
        <v>0</v>
      </c>
      <c r="J68" s="44">
        <v>4</v>
      </c>
      <c r="K68" s="44">
        <v>6</v>
      </c>
      <c r="L68" s="51">
        <v>6</v>
      </c>
      <c r="M68" s="51">
        <v>0</v>
      </c>
      <c r="N68" s="51">
        <v>2</v>
      </c>
      <c r="O68" s="51">
        <v>0</v>
      </c>
      <c r="P68" s="51">
        <v>0</v>
      </c>
      <c r="Q68" s="51">
        <v>2</v>
      </c>
      <c r="R68" s="44">
        <v>4</v>
      </c>
      <c r="S68" s="44">
        <v>0</v>
      </c>
      <c r="T68" s="44">
        <v>2</v>
      </c>
      <c r="U68" s="44">
        <v>0</v>
      </c>
      <c r="V68" s="51">
        <v>0</v>
      </c>
      <c r="W68" s="51">
        <v>4</v>
      </c>
      <c r="X68" s="51">
        <v>4</v>
      </c>
      <c r="Y68" s="51">
        <v>0</v>
      </c>
      <c r="Z68" s="44"/>
      <c r="AA68" s="43"/>
      <c r="AB68" s="43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x14ac:dyDescent="0.25">
      <c r="A69" s="53">
        <f>IF(COUNT(G69:AT69)&gt;0,SUM(G69:AT69),"")</f>
        <v>39</v>
      </c>
      <c r="B69" s="86" t="s">
        <v>175</v>
      </c>
      <c r="C69" s="86" t="s">
        <v>173</v>
      </c>
      <c r="D69" s="48" t="s">
        <v>173</v>
      </c>
      <c r="E69" s="50" t="s">
        <v>91</v>
      </c>
      <c r="F69" s="50" t="s">
        <v>92</v>
      </c>
      <c r="G69" s="44">
        <v>2</v>
      </c>
      <c r="H69" s="44">
        <v>0</v>
      </c>
      <c r="I69" s="44">
        <v>0</v>
      </c>
      <c r="J69" s="44">
        <v>6</v>
      </c>
      <c r="K69" s="44">
        <v>6</v>
      </c>
      <c r="L69" s="51">
        <v>4</v>
      </c>
      <c r="M69" s="51">
        <v>0</v>
      </c>
      <c r="N69" s="51">
        <v>0</v>
      </c>
      <c r="O69" s="51">
        <v>0</v>
      </c>
      <c r="P69" s="51">
        <v>0</v>
      </c>
      <c r="Q69" s="51">
        <v>2</v>
      </c>
      <c r="R69" s="44">
        <v>3</v>
      </c>
      <c r="S69" s="44">
        <v>0</v>
      </c>
      <c r="T69" s="44">
        <v>5</v>
      </c>
      <c r="U69" s="44">
        <v>4</v>
      </c>
      <c r="V69" s="51">
        <v>1</v>
      </c>
      <c r="W69" s="51">
        <v>6</v>
      </c>
      <c r="X69" s="51">
        <v>0</v>
      </c>
      <c r="Y69" s="51">
        <v>0</v>
      </c>
      <c r="Z69" s="44"/>
      <c r="AA69" s="43"/>
      <c r="AB69" s="43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40"/>
    </row>
    <row r="70" spans="1:46" x14ac:dyDescent="0.25">
      <c r="A70" s="53">
        <f>IF(COUNT(G70:AT70)&gt;0,SUM(G70:AT70),"")</f>
        <v>42</v>
      </c>
      <c r="B70" s="86" t="s">
        <v>175</v>
      </c>
      <c r="C70" s="86" t="s">
        <v>173</v>
      </c>
      <c r="D70" s="48" t="s">
        <v>171</v>
      </c>
      <c r="E70" s="50" t="s">
        <v>115</v>
      </c>
      <c r="F70" s="50" t="s">
        <v>116</v>
      </c>
      <c r="G70" s="44">
        <v>4</v>
      </c>
      <c r="H70" s="44">
        <v>8</v>
      </c>
      <c r="I70" s="44">
        <v>6</v>
      </c>
      <c r="J70" s="44">
        <v>6</v>
      </c>
      <c r="K70" s="44">
        <v>6</v>
      </c>
      <c r="L70" s="51">
        <v>2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44">
        <v>4</v>
      </c>
      <c r="S70" s="44">
        <v>0</v>
      </c>
      <c r="T70" s="44">
        <v>0</v>
      </c>
      <c r="U70" s="44">
        <v>0</v>
      </c>
      <c r="V70" s="51">
        <v>0</v>
      </c>
      <c r="W70" s="51">
        <v>6</v>
      </c>
      <c r="X70" s="51">
        <v>0</v>
      </c>
      <c r="Y70" s="51">
        <v>0</v>
      </c>
      <c r="Z70" s="44"/>
      <c r="AA70" s="43"/>
      <c r="AB70" s="43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40"/>
    </row>
    <row r="71" spans="1:46" x14ac:dyDescent="0.25">
      <c r="A71" s="53">
        <f>IF(COUNT(G71:AT71)&gt;0,SUM(G71:AT71),"")</f>
        <v>43</v>
      </c>
      <c r="B71" s="86" t="s">
        <v>175</v>
      </c>
      <c r="C71" s="86" t="s">
        <v>173</v>
      </c>
      <c r="D71" s="48" t="s">
        <v>173</v>
      </c>
      <c r="E71" s="50" t="s">
        <v>113</v>
      </c>
      <c r="F71" s="50" t="s">
        <v>114</v>
      </c>
      <c r="G71" s="44">
        <v>2</v>
      </c>
      <c r="H71" s="44">
        <v>0</v>
      </c>
      <c r="I71" s="44">
        <v>6</v>
      </c>
      <c r="J71" s="44">
        <v>0</v>
      </c>
      <c r="K71" s="44">
        <v>4</v>
      </c>
      <c r="L71" s="51">
        <v>6</v>
      </c>
      <c r="M71" s="51">
        <v>2</v>
      </c>
      <c r="N71" s="51">
        <v>0</v>
      </c>
      <c r="O71" s="51">
        <v>0</v>
      </c>
      <c r="P71" s="51">
        <v>0</v>
      </c>
      <c r="Q71" s="51">
        <v>4</v>
      </c>
      <c r="R71" s="44">
        <v>5</v>
      </c>
      <c r="S71" s="44">
        <v>0</v>
      </c>
      <c r="T71" s="44">
        <v>6</v>
      </c>
      <c r="U71" s="44">
        <v>4</v>
      </c>
      <c r="V71" s="51">
        <v>2</v>
      </c>
      <c r="W71" s="51">
        <v>2</v>
      </c>
      <c r="X71" s="51">
        <v>0</v>
      </c>
      <c r="Y71" s="51">
        <v>0</v>
      </c>
      <c r="Z71" s="44"/>
      <c r="AA71" s="43"/>
      <c r="AB71" s="43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40"/>
    </row>
    <row r="72" spans="1:46" x14ac:dyDescent="0.25">
      <c r="A72" s="53">
        <f>IF(COUNT(G72:AT72)&gt;0,SUM(G72:AT72),"")</f>
        <v>43</v>
      </c>
      <c r="B72" s="86" t="s">
        <v>175</v>
      </c>
      <c r="C72" s="86" t="s">
        <v>173</v>
      </c>
      <c r="D72" s="48" t="s">
        <v>172</v>
      </c>
      <c r="E72" s="50" t="s">
        <v>57</v>
      </c>
      <c r="F72" s="50" t="s">
        <v>58</v>
      </c>
      <c r="G72" s="44">
        <v>3</v>
      </c>
      <c r="H72" s="44">
        <v>0</v>
      </c>
      <c r="I72" s="44">
        <v>0</v>
      </c>
      <c r="J72" s="44">
        <v>6</v>
      </c>
      <c r="K72" s="44">
        <v>6</v>
      </c>
      <c r="L72" s="51">
        <v>6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44">
        <v>5</v>
      </c>
      <c r="S72" s="44">
        <v>0</v>
      </c>
      <c r="T72" s="44">
        <v>4</v>
      </c>
      <c r="U72" s="44">
        <v>4</v>
      </c>
      <c r="V72" s="51">
        <v>3</v>
      </c>
      <c r="W72" s="51">
        <v>6</v>
      </c>
      <c r="X72" s="51">
        <v>0</v>
      </c>
      <c r="Y72" s="51">
        <v>0</v>
      </c>
      <c r="Z72" s="44"/>
      <c r="AA72" s="43"/>
      <c r="AB72" s="43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40"/>
    </row>
    <row r="73" spans="1:46" x14ac:dyDescent="0.25">
      <c r="A73" s="53">
        <f>IF(COUNT(G73:AT73)&gt;0,SUM(G73:AT73),"")</f>
        <v>44</v>
      </c>
      <c r="B73" s="86" t="s">
        <v>175</v>
      </c>
      <c r="C73" s="86" t="s">
        <v>173</v>
      </c>
      <c r="D73" s="48" t="s">
        <v>172</v>
      </c>
      <c r="E73" s="50" t="s">
        <v>77</v>
      </c>
      <c r="F73" s="50" t="s">
        <v>78</v>
      </c>
      <c r="G73" s="44">
        <v>0</v>
      </c>
      <c r="H73" s="44">
        <v>0</v>
      </c>
      <c r="I73" s="44">
        <v>4</v>
      </c>
      <c r="J73" s="44">
        <v>4</v>
      </c>
      <c r="K73" s="44">
        <v>4</v>
      </c>
      <c r="L73" s="51">
        <v>6</v>
      </c>
      <c r="M73" s="51">
        <v>6</v>
      </c>
      <c r="N73" s="51">
        <v>0</v>
      </c>
      <c r="O73" s="51">
        <v>0</v>
      </c>
      <c r="P73" s="51">
        <v>0</v>
      </c>
      <c r="Q73" s="51">
        <v>0</v>
      </c>
      <c r="R73" s="44">
        <v>5</v>
      </c>
      <c r="S73" s="44">
        <v>0</v>
      </c>
      <c r="T73" s="44">
        <v>6</v>
      </c>
      <c r="U73" s="44">
        <v>4</v>
      </c>
      <c r="V73" s="51">
        <v>0</v>
      </c>
      <c r="W73" s="51">
        <v>3</v>
      </c>
      <c r="X73" s="51">
        <v>0</v>
      </c>
      <c r="Y73" s="51">
        <v>2</v>
      </c>
      <c r="Z73" s="44"/>
      <c r="AA73" s="43"/>
      <c r="AB73" s="43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40"/>
    </row>
    <row r="74" spans="1:46" x14ac:dyDescent="0.25">
      <c r="A74" s="53">
        <f>IF(COUNT(G74:AT74)&gt;0,SUM(G74:AT74),"")</f>
        <v>44</v>
      </c>
      <c r="B74" s="86" t="s">
        <v>175</v>
      </c>
      <c r="C74" s="86" t="s">
        <v>174</v>
      </c>
      <c r="D74" s="48" t="s">
        <v>172</v>
      </c>
      <c r="E74" s="50" t="s">
        <v>97</v>
      </c>
      <c r="F74" s="50" t="s">
        <v>98</v>
      </c>
      <c r="G74" s="44">
        <v>2</v>
      </c>
      <c r="H74" s="44">
        <v>8</v>
      </c>
      <c r="I74" s="44">
        <v>0</v>
      </c>
      <c r="J74" s="44">
        <v>6</v>
      </c>
      <c r="K74" s="44">
        <v>4</v>
      </c>
      <c r="L74" s="51">
        <v>6</v>
      </c>
      <c r="M74" s="51">
        <v>4</v>
      </c>
      <c r="N74" s="51">
        <v>0</v>
      </c>
      <c r="O74" s="51">
        <v>0</v>
      </c>
      <c r="P74" s="51">
        <v>0</v>
      </c>
      <c r="Q74" s="51">
        <v>0</v>
      </c>
      <c r="R74" s="44">
        <v>5</v>
      </c>
      <c r="S74" s="44">
        <v>0</v>
      </c>
      <c r="T74" s="44">
        <v>2</v>
      </c>
      <c r="U74" s="44">
        <v>0</v>
      </c>
      <c r="V74" s="51">
        <v>2</v>
      </c>
      <c r="W74" s="51">
        <v>3</v>
      </c>
      <c r="X74" s="51">
        <v>0</v>
      </c>
      <c r="Y74" s="51">
        <v>2</v>
      </c>
      <c r="Z74" s="44"/>
      <c r="AA74" s="43"/>
      <c r="AB74" s="43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40"/>
    </row>
    <row r="75" spans="1:46" x14ac:dyDescent="0.25">
      <c r="A75" s="53">
        <f>IF(COUNT(G75:AT75)&gt;0,SUM(G75:AT75),"")</f>
        <v>55</v>
      </c>
      <c r="B75" s="86" t="s">
        <v>175</v>
      </c>
      <c r="C75" s="86" t="s">
        <v>174</v>
      </c>
      <c r="D75" s="48" t="s">
        <v>172</v>
      </c>
      <c r="E75" s="50" t="s">
        <v>55</v>
      </c>
      <c r="F75" s="50" t="s">
        <v>56</v>
      </c>
      <c r="G75" s="44">
        <v>3</v>
      </c>
      <c r="H75" s="44">
        <v>3</v>
      </c>
      <c r="I75" s="44">
        <v>0</v>
      </c>
      <c r="J75" s="44">
        <v>6</v>
      </c>
      <c r="K75" s="44">
        <v>6</v>
      </c>
      <c r="L75" s="51">
        <v>6</v>
      </c>
      <c r="M75" s="51">
        <v>2</v>
      </c>
      <c r="N75" s="51">
        <v>2</v>
      </c>
      <c r="O75" s="51">
        <v>0</v>
      </c>
      <c r="P75" s="51">
        <v>0</v>
      </c>
      <c r="Q75" s="51">
        <v>0</v>
      </c>
      <c r="R75" s="44">
        <v>5</v>
      </c>
      <c r="S75" s="44">
        <v>5</v>
      </c>
      <c r="T75" s="44">
        <v>4</v>
      </c>
      <c r="U75" s="44">
        <v>2</v>
      </c>
      <c r="V75" s="51">
        <v>3</v>
      </c>
      <c r="W75" s="51">
        <v>6</v>
      </c>
      <c r="X75" s="51">
        <v>0</v>
      </c>
      <c r="Y75" s="51">
        <v>2</v>
      </c>
      <c r="Z75" s="44"/>
      <c r="AA75" s="43"/>
      <c r="AB75" s="43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40"/>
    </row>
    <row r="76" spans="1:46" ht="15.6" customHeight="1" x14ac:dyDescent="0.25">
      <c r="A76" s="53">
        <f>IF(COUNT(G76:AT76)&gt;0,SUM(G76:AT76),"")</f>
        <v>57</v>
      </c>
      <c r="B76" s="86" t="s">
        <v>175</v>
      </c>
      <c r="C76" s="86" t="s">
        <v>174</v>
      </c>
      <c r="D76" s="48" t="s">
        <v>173</v>
      </c>
      <c r="E76" s="50" t="s">
        <v>101</v>
      </c>
      <c r="F76" s="50" t="s">
        <v>102</v>
      </c>
      <c r="G76" s="44">
        <v>2</v>
      </c>
      <c r="H76" s="44">
        <v>8</v>
      </c>
      <c r="I76" s="44">
        <v>0</v>
      </c>
      <c r="J76" s="44">
        <v>6</v>
      </c>
      <c r="K76" s="44">
        <v>6</v>
      </c>
      <c r="L76" s="51">
        <v>6</v>
      </c>
      <c r="M76" s="51">
        <v>6</v>
      </c>
      <c r="N76" s="51">
        <v>3</v>
      </c>
      <c r="O76" s="51">
        <v>0</v>
      </c>
      <c r="P76" s="51">
        <v>0</v>
      </c>
      <c r="Q76" s="51">
        <v>4</v>
      </c>
      <c r="R76" s="44">
        <v>5</v>
      </c>
      <c r="S76" s="44">
        <v>0</v>
      </c>
      <c r="T76" s="44">
        <v>5</v>
      </c>
      <c r="U76" s="44">
        <v>0</v>
      </c>
      <c r="V76" s="51">
        <v>0</v>
      </c>
      <c r="W76" s="51">
        <v>0</v>
      </c>
      <c r="X76" s="51">
        <v>6</v>
      </c>
      <c r="Y76" s="51">
        <v>0</v>
      </c>
      <c r="Z76" s="44"/>
      <c r="AA76" s="43"/>
      <c r="AB76" s="43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40"/>
    </row>
    <row r="77" spans="1:46" x14ac:dyDescent="0.25">
      <c r="A77" s="53">
        <f>IF(COUNT(G77:AT77)&gt;0,SUM(G77:AT77),"")</f>
        <v>59</v>
      </c>
      <c r="B77" s="86" t="s">
        <v>175</v>
      </c>
      <c r="C77" s="86" t="s">
        <v>173</v>
      </c>
      <c r="D77" s="48" t="s">
        <v>171</v>
      </c>
      <c r="E77" s="50" t="s">
        <v>61</v>
      </c>
      <c r="F77" s="50" t="s">
        <v>62</v>
      </c>
      <c r="G77" s="44">
        <v>3</v>
      </c>
      <c r="H77" s="44">
        <v>4</v>
      </c>
      <c r="I77" s="44">
        <v>6</v>
      </c>
      <c r="J77" s="44">
        <v>6</v>
      </c>
      <c r="K77" s="44">
        <v>4</v>
      </c>
      <c r="L77" s="51">
        <v>6</v>
      </c>
      <c r="M77" s="51">
        <v>6</v>
      </c>
      <c r="N77" s="51">
        <v>1</v>
      </c>
      <c r="O77" s="51">
        <v>0</v>
      </c>
      <c r="P77" s="51">
        <v>0</v>
      </c>
      <c r="Q77" s="51">
        <v>0</v>
      </c>
      <c r="R77" s="44">
        <v>5</v>
      </c>
      <c r="S77" s="44">
        <v>0</v>
      </c>
      <c r="T77" s="44">
        <v>6</v>
      </c>
      <c r="U77" s="44">
        <v>0</v>
      </c>
      <c r="V77" s="51">
        <v>3</v>
      </c>
      <c r="W77" s="51">
        <v>3</v>
      </c>
      <c r="X77" s="51">
        <v>6</v>
      </c>
      <c r="Y77" s="51">
        <v>0</v>
      </c>
      <c r="Z77" s="44"/>
      <c r="AA77" s="43"/>
      <c r="AB77" s="43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40"/>
    </row>
    <row r="78" spans="1:46" x14ac:dyDescent="0.25">
      <c r="A78" s="53">
        <f>IF(COUNT(G78:AT78)&gt;0,SUM(G78:AT78),"")</f>
        <v>64</v>
      </c>
      <c r="B78" s="86" t="s">
        <v>175</v>
      </c>
      <c r="C78" s="86" t="s">
        <v>174</v>
      </c>
      <c r="D78" s="48" t="s">
        <v>173</v>
      </c>
      <c r="E78" s="50" t="s">
        <v>75</v>
      </c>
      <c r="F78" s="50" t="s">
        <v>76</v>
      </c>
      <c r="G78" s="44">
        <v>2</v>
      </c>
      <c r="H78" s="44">
        <v>8</v>
      </c>
      <c r="I78" s="44">
        <v>0</v>
      </c>
      <c r="J78" s="44">
        <v>4</v>
      </c>
      <c r="K78" s="44">
        <v>4</v>
      </c>
      <c r="L78" s="51">
        <v>6</v>
      </c>
      <c r="M78" s="51">
        <v>6</v>
      </c>
      <c r="N78" s="51">
        <v>4</v>
      </c>
      <c r="O78" s="51">
        <v>0</v>
      </c>
      <c r="P78" s="51">
        <v>0</v>
      </c>
      <c r="Q78" s="51">
        <v>2</v>
      </c>
      <c r="R78" s="44">
        <v>4</v>
      </c>
      <c r="S78" s="44">
        <v>0</v>
      </c>
      <c r="T78" s="44">
        <v>6</v>
      </c>
      <c r="U78" s="44">
        <v>4</v>
      </c>
      <c r="V78" s="51">
        <v>4</v>
      </c>
      <c r="W78" s="51">
        <v>4</v>
      </c>
      <c r="X78" s="51">
        <v>6</v>
      </c>
      <c r="Y78" s="51">
        <v>0</v>
      </c>
      <c r="Z78" s="44"/>
      <c r="AA78" s="43"/>
      <c r="AB78" s="43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40"/>
    </row>
    <row r="79" spans="1:46" x14ac:dyDescent="0.25">
      <c r="A79" s="53">
        <f>IF(COUNT(G79:AT79)&gt;0,SUM(G79:AT79),"")</f>
        <v>71</v>
      </c>
      <c r="B79" s="86" t="s">
        <v>175</v>
      </c>
      <c r="C79" s="86" t="s">
        <v>174</v>
      </c>
      <c r="D79" s="48" t="s">
        <v>171</v>
      </c>
      <c r="E79" s="50" t="s">
        <v>123</v>
      </c>
      <c r="F79" s="50" t="s">
        <v>124</v>
      </c>
      <c r="G79" s="44">
        <v>2</v>
      </c>
      <c r="H79" s="44">
        <v>8</v>
      </c>
      <c r="I79" s="44">
        <v>6</v>
      </c>
      <c r="J79" s="44">
        <v>6</v>
      </c>
      <c r="K79" s="44">
        <v>4</v>
      </c>
      <c r="L79" s="51">
        <v>4</v>
      </c>
      <c r="M79" s="51">
        <v>6</v>
      </c>
      <c r="N79" s="51">
        <v>2</v>
      </c>
      <c r="O79" s="51">
        <v>0</v>
      </c>
      <c r="P79" s="51">
        <v>0</v>
      </c>
      <c r="Q79" s="51">
        <v>0</v>
      </c>
      <c r="R79" s="44">
        <v>5</v>
      </c>
      <c r="S79" s="44">
        <v>0</v>
      </c>
      <c r="T79" s="44">
        <v>5</v>
      </c>
      <c r="U79" s="44">
        <v>4</v>
      </c>
      <c r="V79" s="51">
        <v>6</v>
      </c>
      <c r="W79" s="51">
        <v>6</v>
      </c>
      <c r="X79" s="51">
        <v>5</v>
      </c>
      <c r="Y79" s="51">
        <v>2</v>
      </c>
      <c r="Z79" s="44"/>
      <c r="AA79" s="43"/>
      <c r="AB79" s="43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40"/>
    </row>
    <row r="80" spans="1:46" x14ac:dyDescent="0.25">
      <c r="A80" s="53">
        <f>IF(COUNT(G80:AT80)&gt;0,SUM(G80:AT80),"")</f>
        <v>76</v>
      </c>
      <c r="B80" s="86" t="s">
        <v>175</v>
      </c>
      <c r="C80" s="86" t="s">
        <v>174</v>
      </c>
      <c r="D80" s="48" t="s">
        <v>171</v>
      </c>
      <c r="E80" s="50" t="s">
        <v>165</v>
      </c>
      <c r="F80" s="50" t="s">
        <v>166</v>
      </c>
      <c r="G80" s="44">
        <v>2</v>
      </c>
      <c r="H80" s="44">
        <v>6</v>
      </c>
      <c r="I80" s="44">
        <v>6</v>
      </c>
      <c r="J80" s="44">
        <v>6</v>
      </c>
      <c r="K80" s="44">
        <v>6</v>
      </c>
      <c r="L80" s="51">
        <v>6</v>
      </c>
      <c r="M80" s="51">
        <v>6</v>
      </c>
      <c r="N80" s="51">
        <v>0</v>
      </c>
      <c r="O80" s="51">
        <v>6</v>
      </c>
      <c r="P80" s="51">
        <v>0</v>
      </c>
      <c r="Q80" s="51">
        <v>4</v>
      </c>
      <c r="R80" s="44">
        <v>5</v>
      </c>
      <c r="S80" s="44">
        <v>5</v>
      </c>
      <c r="T80" s="44">
        <v>6</v>
      </c>
      <c r="U80" s="44">
        <v>4</v>
      </c>
      <c r="V80" s="51">
        <v>2</v>
      </c>
      <c r="W80" s="51">
        <v>6</v>
      </c>
      <c r="X80" s="51">
        <v>0</v>
      </c>
      <c r="Y80" s="51">
        <v>0</v>
      </c>
      <c r="Z80" s="44"/>
      <c r="AA80" s="43"/>
      <c r="AB80" s="43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40"/>
    </row>
    <row r="81" spans="1:46" x14ac:dyDescent="0.25">
      <c r="A81" s="53">
        <f>IF(COUNT(G81:AT81)&gt;0,SUM(G81:AT81),"")</f>
        <v>78</v>
      </c>
      <c r="B81" s="86" t="s">
        <v>175</v>
      </c>
      <c r="C81" s="86" t="s">
        <v>173</v>
      </c>
      <c r="D81" s="48" t="s">
        <v>171</v>
      </c>
      <c r="E81" s="50" t="s">
        <v>149</v>
      </c>
      <c r="F81" s="50" t="s">
        <v>150</v>
      </c>
      <c r="G81" s="44">
        <v>4</v>
      </c>
      <c r="H81" s="44">
        <v>6</v>
      </c>
      <c r="I81" s="44">
        <v>4</v>
      </c>
      <c r="J81" s="44">
        <v>6</v>
      </c>
      <c r="K81" s="44">
        <v>6</v>
      </c>
      <c r="L81" s="51">
        <v>6</v>
      </c>
      <c r="M81" s="51">
        <v>6</v>
      </c>
      <c r="N81" s="51">
        <v>6</v>
      </c>
      <c r="O81" s="51">
        <v>6</v>
      </c>
      <c r="P81" s="51">
        <v>2</v>
      </c>
      <c r="Q81" s="51">
        <v>4</v>
      </c>
      <c r="R81" s="44">
        <v>5</v>
      </c>
      <c r="S81" s="44">
        <v>0</v>
      </c>
      <c r="T81" s="44">
        <v>6</v>
      </c>
      <c r="U81" s="44">
        <v>4</v>
      </c>
      <c r="V81" s="51">
        <v>1</v>
      </c>
      <c r="W81" s="51">
        <v>0</v>
      </c>
      <c r="X81" s="51">
        <v>6</v>
      </c>
      <c r="Y81" s="51">
        <v>0</v>
      </c>
      <c r="Z81" s="44"/>
      <c r="AA81" s="43"/>
      <c r="AB81" s="43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40"/>
    </row>
    <row r="82" spans="1:46" x14ac:dyDescent="0.25">
      <c r="A82" s="53">
        <f>IF(COUNT(G82:AT82)&gt;0,SUM(G82:AT82),"")</f>
        <v>78</v>
      </c>
      <c r="B82" s="86" t="s">
        <v>175</v>
      </c>
      <c r="C82" s="86" t="s">
        <v>174</v>
      </c>
      <c r="D82" s="48" t="s">
        <v>172</v>
      </c>
      <c r="E82" s="50" t="s">
        <v>127</v>
      </c>
      <c r="F82" s="50" t="s">
        <v>128</v>
      </c>
      <c r="G82" s="44">
        <v>2</v>
      </c>
      <c r="H82" s="44">
        <v>8</v>
      </c>
      <c r="I82" s="44">
        <v>0</v>
      </c>
      <c r="J82" s="44">
        <v>6</v>
      </c>
      <c r="K82" s="44">
        <v>6</v>
      </c>
      <c r="L82" s="51">
        <v>6</v>
      </c>
      <c r="M82" s="51">
        <v>6</v>
      </c>
      <c r="N82" s="51">
        <v>6</v>
      </c>
      <c r="O82" s="51">
        <v>6</v>
      </c>
      <c r="P82" s="51">
        <v>2</v>
      </c>
      <c r="Q82" s="51">
        <v>4</v>
      </c>
      <c r="R82" s="44">
        <v>5</v>
      </c>
      <c r="S82" s="44">
        <v>0</v>
      </c>
      <c r="T82" s="44">
        <v>6</v>
      </c>
      <c r="U82" s="44">
        <v>4</v>
      </c>
      <c r="V82" s="51">
        <v>3</v>
      </c>
      <c r="W82" s="51">
        <v>6</v>
      </c>
      <c r="X82" s="51">
        <v>0</v>
      </c>
      <c r="Y82" s="51">
        <v>2</v>
      </c>
      <c r="Z82" s="44"/>
      <c r="AA82" s="43"/>
      <c r="AB82" s="43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40"/>
    </row>
    <row r="83" spans="1:46" x14ac:dyDescent="0.25">
      <c r="A83" s="53">
        <f>IF(COUNT(G83:AT83)&gt;0,SUM(G83:AT83),"")</f>
        <v>80</v>
      </c>
      <c r="B83" s="86" t="s">
        <v>175</v>
      </c>
      <c r="C83" s="86" t="s">
        <v>174</v>
      </c>
      <c r="D83" s="48" t="s">
        <v>173</v>
      </c>
      <c r="E83" s="50" t="s">
        <v>95</v>
      </c>
      <c r="F83" s="50" t="s">
        <v>96</v>
      </c>
      <c r="G83" s="44">
        <v>3</v>
      </c>
      <c r="H83" s="44">
        <v>6</v>
      </c>
      <c r="I83" s="44">
        <v>6</v>
      </c>
      <c r="J83" s="44">
        <v>2</v>
      </c>
      <c r="K83" s="44">
        <v>4</v>
      </c>
      <c r="L83" s="51">
        <v>6</v>
      </c>
      <c r="M83" s="51">
        <v>6</v>
      </c>
      <c r="N83" s="51">
        <v>6</v>
      </c>
      <c r="O83" s="51">
        <v>6</v>
      </c>
      <c r="P83" s="51">
        <v>2</v>
      </c>
      <c r="Q83" s="51">
        <v>2</v>
      </c>
      <c r="R83" s="44">
        <v>5</v>
      </c>
      <c r="S83" s="44">
        <v>5</v>
      </c>
      <c r="T83" s="44">
        <v>4</v>
      </c>
      <c r="U83" s="44">
        <v>6</v>
      </c>
      <c r="V83" s="51">
        <v>3</v>
      </c>
      <c r="W83" s="51">
        <v>0</v>
      </c>
      <c r="X83" s="51">
        <v>6</v>
      </c>
      <c r="Y83" s="51">
        <v>2</v>
      </c>
      <c r="Z83" s="44"/>
      <c r="AA83" s="43"/>
      <c r="AB83" s="43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40"/>
    </row>
    <row r="84" spans="1:46" x14ac:dyDescent="0.25">
      <c r="A84" s="53">
        <f>IF(COUNT(G84:AT84)&gt;0,SUM(G84:AT84),"")</f>
        <v>92</v>
      </c>
      <c r="B84" s="86" t="s">
        <v>175</v>
      </c>
      <c r="C84" s="86" t="s">
        <v>173</v>
      </c>
      <c r="D84" s="48" t="s">
        <v>172</v>
      </c>
      <c r="E84" s="50" t="s">
        <v>67</v>
      </c>
      <c r="F84" s="50" t="s">
        <v>68</v>
      </c>
      <c r="G84" s="44">
        <v>4</v>
      </c>
      <c r="H84" s="44">
        <v>8</v>
      </c>
      <c r="I84" s="44">
        <v>6</v>
      </c>
      <c r="J84" s="44">
        <v>6</v>
      </c>
      <c r="K84" s="44">
        <v>6</v>
      </c>
      <c r="L84" s="51">
        <v>6</v>
      </c>
      <c r="M84" s="51">
        <v>6</v>
      </c>
      <c r="N84" s="51">
        <v>6</v>
      </c>
      <c r="O84" s="51">
        <v>4</v>
      </c>
      <c r="P84" s="51">
        <v>0</v>
      </c>
      <c r="Q84" s="51">
        <v>2</v>
      </c>
      <c r="R84" s="44">
        <v>5</v>
      </c>
      <c r="S84" s="44">
        <v>5</v>
      </c>
      <c r="T84" s="44">
        <v>4</v>
      </c>
      <c r="U84" s="44">
        <v>5</v>
      </c>
      <c r="V84" s="51">
        <v>6</v>
      </c>
      <c r="W84" s="51">
        <v>6</v>
      </c>
      <c r="X84" s="51">
        <v>5</v>
      </c>
      <c r="Y84" s="51">
        <v>2</v>
      </c>
      <c r="Z84" s="44"/>
      <c r="AA84" s="43"/>
      <c r="AB84" s="43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40"/>
    </row>
    <row r="85" spans="1:46" x14ac:dyDescent="0.25">
      <c r="A85" s="53" t="str">
        <f>IF(COUNT(G85:AT85)&gt;0,SUM(G85:AT85),"")</f>
        <v/>
      </c>
      <c r="B85" s="86" t="s">
        <v>175</v>
      </c>
      <c r="C85" s="86" t="s">
        <v>173</v>
      </c>
      <c r="D85" s="48" t="s">
        <v>173</v>
      </c>
      <c r="E85" s="50" t="s">
        <v>45</v>
      </c>
      <c r="F85" s="50" t="s">
        <v>46</v>
      </c>
      <c r="G85" s="44"/>
      <c r="H85" s="44"/>
      <c r="I85" s="44"/>
      <c r="J85" s="44"/>
      <c r="K85" s="44"/>
      <c r="L85" s="51"/>
      <c r="M85" s="51"/>
      <c r="N85" s="51"/>
      <c r="O85" s="51"/>
      <c r="P85" s="51"/>
      <c r="Q85" s="51"/>
      <c r="R85" s="44"/>
      <c r="S85" s="44"/>
      <c r="T85" s="44"/>
      <c r="U85" s="44"/>
      <c r="V85" s="51"/>
      <c r="W85" s="51"/>
      <c r="X85" s="51"/>
      <c r="Y85" s="51"/>
      <c r="Z85" s="44"/>
      <c r="AA85" s="43"/>
      <c r="AB85" s="43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40"/>
    </row>
    <row r="86" spans="1:46" x14ac:dyDescent="0.25">
      <c r="A86" s="53" t="str">
        <f>IF(COUNT(G86:AT86)&gt;0,SUM(G86:AT86),"")</f>
        <v/>
      </c>
      <c r="B86" s="86" t="s">
        <v>175</v>
      </c>
      <c r="C86" s="86" t="s">
        <v>174</v>
      </c>
      <c r="D86" s="48" t="s">
        <v>173</v>
      </c>
      <c r="E86" s="50" t="s">
        <v>41</v>
      </c>
      <c r="F86" s="50" t="s">
        <v>42</v>
      </c>
      <c r="G86" s="44"/>
      <c r="H86" s="44"/>
      <c r="I86" s="44"/>
      <c r="J86" s="44"/>
      <c r="K86" s="44"/>
      <c r="L86" s="51"/>
      <c r="M86" s="51"/>
      <c r="N86" s="51"/>
      <c r="O86" s="51"/>
      <c r="P86" s="51"/>
      <c r="Q86" s="51"/>
      <c r="R86" s="44"/>
      <c r="S86" s="44"/>
      <c r="T86" s="44"/>
      <c r="U86" s="44"/>
      <c r="V86" s="51"/>
      <c r="W86" s="51"/>
      <c r="X86" s="51"/>
      <c r="Y86" s="51"/>
      <c r="Z86" s="44"/>
      <c r="AA86" s="43"/>
      <c r="AB86" s="43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40"/>
    </row>
    <row r="87" spans="1:46" x14ac:dyDescent="0.25">
      <c r="A87" s="53" t="str">
        <f>IF(COUNT(G87:AT87)&gt;0,SUM(G87:AT87),"")</f>
        <v/>
      </c>
      <c r="B87" s="86" t="s">
        <v>174</v>
      </c>
      <c r="C87" s="86" t="s">
        <v>174</v>
      </c>
      <c r="D87" s="48" t="s">
        <v>171</v>
      </c>
      <c r="E87" s="50" t="s">
        <v>89</v>
      </c>
      <c r="F87" s="50" t="s">
        <v>90</v>
      </c>
      <c r="G87" s="44"/>
      <c r="H87" s="44"/>
      <c r="I87" s="44"/>
      <c r="J87" s="44"/>
      <c r="K87" s="44"/>
      <c r="L87" s="51"/>
      <c r="M87" s="51"/>
      <c r="N87" s="51"/>
      <c r="O87" s="51"/>
      <c r="P87" s="51"/>
      <c r="Q87" s="51"/>
      <c r="R87" s="44"/>
      <c r="S87" s="44"/>
      <c r="T87" s="44"/>
      <c r="U87" s="44"/>
      <c r="V87" s="51"/>
      <c r="W87" s="51"/>
      <c r="X87" s="51"/>
      <c r="Y87" s="51"/>
      <c r="Z87" s="44"/>
      <c r="AA87" s="43"/>
      <c r="AB87" s="43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40"/>
    </row>
    <row r="88" spans="1:46" x14ac:dyDescent="0.25">
      <c r="A88" s="53"/>
      <c r="B88" s="86"/>
      <c r="C88" s="86"/>
      <c r="D88" s="48"/>
      <c r="E88" s="50"/>
      <c r="F88" s="50"/>
      <c r="G88" s="54"/>
      <c r="H88" s="54"/>
      <c r="I88" s="54"/>
      <c r="J88" s="54"/>
      <c r="K88" s="54"/>
      <c r="L88" s="55"/>
      <c r="M88" s="55"/>
      <c r="N88" s="55"/>
      <c r="O88" s="55"/>
      <c r="P88" s="55"/>
      <c r="Q88" s="55"/>
      <c r="R88" s="54"/>
      <c r="S88" s="54"/>
      <c r="T88" s="54"/>
      <c r="U88" s="54"/>
      <c r="V88" s="55"/>
      <c r="W88" s="55"/>
      <c r="X88" s="55"/>
      <c r="Y88" s="55"/>
      <c r="Z88" s="44"/>
      <c r="AA88" s="43"/>
      <c r="AB88" s="43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40"/>
    </row>
    <row r="89" spans="1:46" x14ac:dyDescent="0.25">
      <c r="A89" s="53"/>
      <c r="B89" s="86"/>
      <c r="C89" s="86"/>
      <c r="D89" s="48"/>
      <c r="E89" s="50"/>
      <c r="F89" s="50"/>
      <c r="G89" s="54"/>
      <c r="H89" s="54"/>
      <c r="I89" s="54"/>
      <c r="J89" s="54"/>
      <c r="K89" s="54"/>
      <c r="L89" s="55"/>
      <c r="M89" s="55"/>
      <c r="N89" s="55"/>
      <c r="O89" s="55"/>
      <c r="P89" s="55"/>
      <c r="Q89" s="55"/>
      <c r="R89" s="54"/>
      <c r="S89" s="54"/>
      <c r="T89" s="54"/>
      <c r="U89" s="54"/>
      <c r="V89" s="55"/>
      <c r="W89" s="55"/>
      <c r="X89" s="55"/>
      <c r="Y89" s="55"/>
      <c r="Z89" s="44"/>
      <c r="AA89" s="43"/>
      <c r="AB89" s="43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40"/>
    </row>
    <row r="90" spans="1:46" x14ac:dyDescent="0.25">
      <c r="A90" s="49"/>
      <c r="B90" s="87"/>
      <c r="C90" s="87"/>
      <c r="D90" s="48"/>
      <c r="E90" s="37"/>
      <c r="F90" s="37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1:46" x14ac:dyDescent="0.25">
      <c r="A91" s="49"/>
      <c r="B91" s="87"/>
      <c r="C91" s="87"/>
      <c r="D91" s="48"/>
      <c r="E91" s="45"/>
      <c r="F91" s="45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1:46" x14ac:dyDescent="0.25">
      <c r="A92" s="49"/>
      <c r="B92" s="87"/>
      <c r="C92" s="87"/>
      <c r="D92" s="48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1:46" x14ac:dyDescent="0.25">
      <c r="A93" s="49"/>
      <c r="B93" s="87"/>
      <c r="C93" s="87"/>
      <c r="D93" s="48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1:46" x14ac:dyDescent="0.25">
      <c r="A94" s="49"/>
      <c r="B94" s="87"/>
      <c r="C94" s="87"/>
      <c r="D94" s="48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1:46" x14ac:dyDescent="0.25">
      <c r="A95" s="49" t="str">
        <f t="shared" ref="A94:A114" si="0">IF(COUNT(G95:AT95)&gt;0,SUM(G95:AT95),"")</f>
        <v/>
      </c>
      <c r="B95" s="87"/>
      <c r="C95" s="87"/>
      <c r="D95" s="48" t="str">
        <f t="shared" ref="D90:D114" si="1">IF(COUNT(G95:AT95)&gt;0,A95/COUNT(G95:AT95),"")</f>
        <v/>
      </c>
      <c r="E95" s="37"/>
      <c r="F95" s="37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1:46" x14ac:dyDescent="0.25">
      <c r="A96" s="49" t="str">
        <f t="shared" si="0"/>
        <v/>
      </c>
      <c r="B96" s="87"/>
      <c r="C96" s="87"/>
      <c r="D96" s="48" t="str">
        <f t="shared" si="1"/>
        <v/>
      </c>
      <c r="E96" s="37"/>
      <c r="F96" s="37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1:46" x14ac:dyDescent="0.25">
      <c r="A97" s="49" t="str">
        <f t="shared" si="0"/>
        <v/>
      </c>
      <c r="B97" s="87"/>
      <c r="C97" s="87"/>
      <c r="D97" s="48" t="str">
        <f t="shared" si="1"/>
        <v/>
      </c>
      <c r="E97" s="37"/>
      <c r="F97" s="37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1:46" x14ac:dyDescent="0.25">
      <c r="A98" s="49" t="str">
        <f t="shared" si="0"/>
        <v/>
      </c>
      <c r="B98" s="87"/>
      <c r="C98" s="87"/>
      <c r="D98" s="48" t="str">
        <f t="shared" si="1"/>
        <v/>
      </c>
      <c r="E98" s="37"/>
      <c r="F98" s="37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1:46" x14ac:dyDescent="0.25">
      <c r="A99" s="49" t="str">
        <f t="shared" si="0"/>
        <v/>
      </c>
      <c r="B99" s="87"/>
      <c r="C99" s="87"/>
      <c r="D99" s="48" t="str">
        <f t="shared" si="1"/>
        <v/>
      </c>
      <c r="E99" s="37"/>
      <c r="F99" s="37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1:46" x14ac:dyDescent="0.25">
      <c r="A100" s="49" t="str">
        <f t="shared" si="0"/>
        <v/>
      </c>
      <c r="B100" s="87"/>
      <c r="C100" s="87"/>
      <c r="D100" s="48" t="str">
        <f t="shared" si="1"/>
        <v/>
      </c>
      <c r="E100" s="37"/>
      <c r="F100" s="37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1:46" x14ac:dyDescent="0.25">
      <c r="A101" s="49" t="str">
        <f t="shared" si="0"/>
        <v/>
      </c>
      <c r="B101" s="87"/>
      <c r="C101" s="87"/>
      <c r="D101" s="48" t="str">
        <f t="shared" si="1"/>
        <v/>
      </c>
      <c r="E101" s="37"/>
      <c r="F101" s="37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1:46" x14ac:dyDescent="0.25">
      <c r="A102" s="49" t="str">
        <f t="shared" si="0"/>
        <v/>
      </c>
      <c r="B102" s="87"/>
      <c r="C102" s="87"/>
      <c r="D102" s="48" t="str">
        <f t="shared" si="1"/>
        <v/>
      </c>
      <c r="E102" s="37"/>
      <c r="F102" s="37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1:46" x14ac:dyDescent="0.25">
      <c r="A103" s="49" t="str">
        <f t="shared" si="0"/>
        <v/>
      </c>
      <c r="B103" s="87"/>
      <c r="C103" s="87"/>
      <c r="D103" s="48" t="str">
        <f t="shared" si="1"/>
        <v/>
      </c>
      <c r="E103" s="37"/>
      <c r="F103" s="37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1:46" x14ac:dyDescent="0.25">
      <c r="A104" s="49" t="str">
        <f t="shared" si="0"/>
        <v/>
      </c>
      <c r="B104" s="87"/>
      <c r="C104" s="87"/>
      <c r="D104" s="48" t="str">
        <f t="shared" si="1"/>
        <v/>
      </c>
      <c r="E104" s="37"/>
      <c r="F104" s="37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1:46" x14ac:dyDescent="0.25">
      <c r="A105" s="49" t="str">
        <f t="shared" si="0"/>
        <v/>
      </c>
      <c r="B105" s="87"/>
      <c r="C105" s="87"/>
      <c r="D105" s="48" t="str">
        <f t="shared" si="1"/>
        <v/>
      </c>
      <c r="E105" s="37"/>
      <c r="F105" s="37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1:46" x14ac:dyDescent="0.25">
      <c r="A106" s="49" t="str">
        <f t="shared" si="0"/>
        <v/>
      </c>
      <c r="B106" s="87"/>
      <c r="C106" s="87"/>
      <c r="D106" s="48" t="str">
        <f t="shared" si="1"/>
        <v/>
      </c>
      <c r="E106" s="37"/>
      <c r="F106" s="37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1:46" x14ac:dyDescent="0.25">
      <c r="A107" s="49" t="str">
        <f t="shared" si="0"/>
        <v/>
      </c>
      <c r="B107" s="87"/>
      <c r="C107" s="87"/>
      <c r="D107" s="48" t="str">
        <f t="shared" si="1"/>
        <v/>
      </c>
      <c r="E107" s="37"/>
      <c r="F107" s="37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1:46" x14ac:dyDescent="0.25">
      <c r="A108" s="49" t="str">
        <f t="shared" si="0"/>
        <v/>
      </c>
      <c r="B108" s="87"/>
      <c r="C108" s="87"/>
      <c r="D108" s="48" t="str">
        <f t="shared" si="1"/>
        <v/>
      </c>
      <c r="E108" s="37"/>
      <c r="F108" s="37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1:46" x14ac:dyDescent="0.25">
      <c r="A109" s="49" t="str">
        <f t="shared" si="0"/>
        <v/>
      </c>
      <c r="B109" s="87"/>
      <c r="C109" s="87"/>
      <c r="D109" s="48" t="str">
        <f t="shared" si="1"/>
        <v/>
      </c>
      <c r="E109" s="37"/>
      <c r="F109" s="37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1:46" x14ac:dyDescent="0.25">
      <c r="A110" s="49" t="str">
        <f t="shared" si="0"/>
        <v/>
      </c>
      <c r="B110" s="87"/>
      <c r="C110" s="87"/>
      <c r="D110" s="48" t="str">
        <f t="shared" si="1"/>
        <v/>
      </c>
      <c r="E110" s="37"/>
      <c r="F110" s="37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1:46" x14ac:dyDescent="0.25">
      <c r="A111" s="49" t="str">
        <f t="shared" si="0"/>
        <v/>
      </c>
      <c r="B111" s="87"/>
      <c r="C111" s="87"/>
      <c r="D111" s="48" t="str">
        <f t="shared" si="1"/>
        <v/>
      </c>
      <c r="E111" s="37"/>
      <c r="F111" s="37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1:46" x14ac:dyDescent="0.25">
      <c r="A112" s="49" t="str">
        <f t="shared" si="0"/>
        <v/>
      </c>
      <c r="B112" s="87"/>
      <c r="C112" s="87"/>
      <c r="D112" s="48" t="str">
        <f t="shared" si="1"/>
        <v/>
      </c>
      <c r="E112" s="37"/>
      <c r="F112" s="37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1:46" x14ac:dyDescent="0.25">
      <c r="A113" s="49" t="str">
        <f t="shared" si="0"/>
        <v/>
      </c>
      <c r="B113" s="87"/>
      <c r="C113" s="87"/>
      <c r="D113" s="48" t="str">
        <f t="shared" si="1"/>
        <v/>
      </c>
      <c r="E113" s="37"/>
      <c r="F113" s="37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1:46" x14ac:dyDescent="0.25">
      <c r="A114" s="49" t="str">
        <f t="shared" si="0"/>
        <v/>
      </c>
      <c r="B114" s="87"/>
      <c r="C114" s="87"/>
      <c r="D114" s="48" t="str">
        <f t="shared" si="1"/>
        <v/>
      </c>
      <c r="E114" s="37"/>
      <c r="F114" s="37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</sheetData>
  <sortState ref="A19:Y85">
    <sortCondition ref="B19:B85"/>
    <sortCondition ref="A19:A85"/>
  </sortState>
  <mergeCells count="6">
    <mergeCell ref="G8:J8"/>
    <mergeCell ref="A1:F3"/>
    <mergeCell ref="G4:J4"/>
    <mergeCell ref="G5:J5"/>
    <mergeCell ref="G6:J6"/>
    <mergeCell ref="G7:J7"/>
  </mergeCells>
  <conditionalFormatting sqref="G14:AT14">
    <cfRule type="cellIs" dxfId="12" priority="1" stopIfTrue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A10" workbookViewId="0">
      <selection activeCell="P6" sqref="P6"/>
    </sheetView>
  </sheetViews>
  <sheetFormatPr defaultRowHeight="15" x14ac:dyDescent="0.25"/>
  <sheetData>
    <row r="1" spans="1:44" x14ac:dyDescent="0.25">
      <c r="A1" s="58" t="s">
        <v>0</v>
      </c>
      <c r="B1" s="58"/>
      <c r="C1" s="58"/>
      <c r="D1" s="59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x14ac:dyDescent="0.25">
      <c r="A2" s="60"/>
      <c r="B2" s="60"/>
      <c r="C2" s="60"/>
      <c r="D2" s="61"/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5">
      <c r="A3" s="62"/>
      <c r="B3" s="62"/>
      <c r="C3" s="62"/>
      <c r="D3" s="6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5">
      <c r="A4" s="4" t="s">
        <v>16</v>
      </c>
      <c r="B4" s="5"/>
      <c r="C4" s="5"/>
      <c r="D4" s="6"/>
      <c r="E4" s="72" t="str">
        <f>IF(Scores!G4="","",IF(Scores!G4=Scores!G4,Scores!G4))</f>
        <v>FMW</v>
      </c>
      <c r="F4" s="73"/>
      <c r="G4" s="73"/>
      <c r="H4" s="7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5">
      <c r="A5" s="4" t="s">
        <v>4</v>
      </c>
      <c r="B5" s="5"/>
      <c r="C5" s="5"/>
      <c r="D5" s="6"/>
      <c r="E5" s="72" t="str">
        <f>IF(Scores!G5="","",IF(Scores!G5=Scores!G5,Scores!G5))</f>
        <v>KW&amp;MBW</v>
      </c>
      <c r="F5" s="73"/>
      <c r="G5" s="73"/>
      <c r="H5" s="73"/>
      <c r="I5" s="1"/>
      <c r="J5" s="18"/>
      <c r="K5" s="74" t="s">
        <v>17</v>
      </c>
      <c r="L5" s="75"/>
      <c r="M5" s="76"/>
      <c r="N5" s="19">
        <f>IF(Scores!G11="","",(Scores!G11/(Scores!G11-1))*(1-((SUM(E23:EX23))/C23)))</f>
        <v>0.85788476593450003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5">
      <c r="A6" s="4" t="s">
        <v>5</v>
      </c>
      <c r="B6" s="5"/>
      <c r="C6" s="5"/>
      <c r="D6" s="6"/>
      <c r="E6" s="72" t="str">
        <f>IF(Scores!G6="","",IF(Scores!G6=Scores!G6,Scores!G6))</f>
        <v>STA</v>
      </c>
      <c r="F6" s="73"/>
      <c r="G6" s="73"/>
      <c r="H6" s="73"/>
      <c r="I6" s="2"/>
      <c r="J6" s="2"/>
      <c r="K6" s="74" t="s">
        <v>18</v>
      </c>
      <c r="L6" s="75"/>
      <c r="M6" s="76"/>
      <c r="N6" s="19">
        <f>IF(Scores!G11&lt;&gt;"",C24*SQRT(1-N5),"")</f>
        <v>8.3685224402022005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5">
      <c r="A7" s="4" t="s">
        <v>6</v>
      </c>
      <c r="B7" s="5"/>
      <c r="C7" s="5"/>
      <c r="D7" s="6"/>
      <c r="E7" s="77" t="str">
        <f>IF(Scores!G7="","",IF(Scores!G7=Scores!G7,Scores!G7))</f>
        <v>Deel 1; 1e kans</v>
      </c>
      <c r="F7" s="78"/>
      <c r="G7" s="78"/>
      <c r="H7" s="7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5">
      <c r="A8" s="4" t="s">
        <v>7</v>
      </c>
      <c r="B8" s="5"/>
      <c r="C8" s="5"/>
      <c r="D8" s="6"/>
      <c r="E8" s="80">
        <f>IF(Scores!G8="","",IF(Scores!G8=Scores!G8,Scores!G8))</f>
        <v>44722</v>
      </c>
      <c r="F8" s="81"/>
      <c r="G8" s="81"/>
      <c r="H8" s="8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5">
      <c r="A9" s="7"/>
      <c r="B9" s="7"/>
      <c r="C9" s="7"/>
      <c r="D9" s="8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5">
      <c r="A10" s="4" t="s">
        <v>8</v>
      </c>
      <c r="B10" s="5"/>
      <c r="C10" s="5"/>
      <c r="D10" s="6"/>
      <c r="E10" s="20">
        <f>IF(Scores!G10="","",IF(Scores!G10=Scores!G10,Scores!G10))</f>
        <v>72</v>
      </c>
      <c r="F10" s="2"/>
      <c r="G10" s="2" t="s">
        <v>28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A11" s="4" t="s">
        <v>9</v>
      </c>
      <c r="B11" s="5"/>
      <c r="C11" s="5"/>
      <c r="D11" s="6"/>
      <c r="E11" s="20">
        <f>IF(Scores!G11="","",IF(Scores!G11=Scores!G11,Scores!G11))</f>
        <v>19</v>
      </c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5">
      <c r="A13" s="2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5">
      <c r="A14" s="22"/>
      <c r="B14" s="23"/>
      <c r="C14" s="24" t="s">
        <v>12</v>
      </c>
      <c r="D14" s="12" t="s">
        <v>10</v>
      </c>
      <c r="E14" s="13">
        <f>IF(Scores!G14="","",IF(Scores!G14=Scores!G14,Scores!G14))</f>
        <v>1</v>
      </c>
      <c r="F14" s="13">
        <f>IF(Scores!H14="","",IF(Scores!H14=Scores!H14,Scores!H14))</f>
        <v>2</v>
      </c>
      <c r="G14" s="13">
        <f>IF(Scores!I14="","",IF(Scores!I14=Scores!I14,Scores!I14))</f>
        <v>3</v>
      </c>
      <c r="H14" s="13">
        <f>IF(Scores!J14="","",IF(Scores!J14=Scores!J14,Scores!J14))</f>
        <v>4</v>
      </c>
      <c r="I14" s="13">
        <f>IF(Scores!K14="","",IF(Scores!K14=Scores!K14,Scores!K14))</f>
        <v>5</v>
      </c>
      <c r="J14" s="13">
        <f>IF(Scores!L14="","",IF(Scores!L14=Scores!L14,Scores!L14))</f>
        <v>6</v>
      </c>
      <c r="K14" s="13">
        <f>IF(Scores!M14="","",IF(Scores!M14=Scores!M14,Scores!M14))</f>
        <v>7</v>
      </c>
      <c r="L14" s="13">
        <f>IF(Scores!N14="","",IF(Scores!N14=Scores!N14,Scores!N14))</f>
        <v>8</v>
      </c>
      <c r="M14" s="13">
        <f>IF(Scores!O14="","",IF(Scores!O14=Scores!O14,Scores!O14))</f>
        <v>9</v>
      </c>
      <c r="N14" s="13">
        <f>IF(Scores!P14="","",IF(Scores!P14=Scores!P14,Scores!P14))</f>
        <v>10</v>
      </c>
      <c r="O14" s="13">
        <f>IF(Scores!Q14="","",IF(Scores!Q14=Scores!Q14,Scores!Q14))</f>
        <v>11</v>
      </c>
      <c r="P14" s="13">
        <f>IF(Scores!R14="","",IF(Scores!R14=Scores!R14,Scores!R14))</f>
        <v>12</v>
      </c>
      <c r="Q14" s="13">
        <f>IF(Scores!S14="","",IF(Scores!S14=Scores!S14,Scores!S14))</f>
        <v>13</v>
      </c>
      <c r="R14" s="13">
        <f>IF(Scores!T14="","",IF(Scores!T14=Scores!T14,Scores!T14))</f>
        <v>14</v>
      </c>
      <c r="S14" s="13">
        <f>IF(Scores!U14="","",IF(Scores!U14=Scores!U14,Scores!U14))</f>
        <v>15</v>
      </c>
      <c r="T14" s="13">
        <f>IF(Scores!V14="","",IF(Scores!V14=Scores!V14,Scores!V14))</f>
        <v>16</v>
      </c>
      <c r="U14" s="13">
        <f>IF(Scores!W14="","",IF(Scores!W14=Scores!W14,Scores!W14))</f>
        <v>17</v>
      </c>
      <c r="V14" s="13">
        <f>IF(Scores!X14="","",IF(Scores!X14=Scores!X14,Scores!X14))</f>
        <v>18</v>
      </c>
      <c r="W14" s="13">
        <f>IF(Scores!Y14="","",IF(Scores!Y14=Scores!Y14,Scores!Y14))</f>
        <v>19</v>
      </c>
      <c r="X14" s="13" t="str">
        <f>IF(Scores!Z14="","",IF(Scores!Z14=Scores!Z14,Scores!Z14))</f>
        <v/>
      </c>
      <c r="Y14" s="13" t="str">
        <f>IF(Scores!AA14="","",IF(Scores!AA14=Scores!AA14,Scores!AA14))</f>
        <v/>
      </c>
      <c r="Z14" s="13" t="str">
        <f>IF(Scores!AB14="","",IF(Scores!AB14=Scores!AB14,Scores!AB14))</f>
        <v/>
      </c>
      <c r="AA14" s="13" t="str">
        <f>IF(Scores!AC14="","",IF(Scores!AC14=Scores!AC14,Scores!AC14))</f>
        <v/>
      </c>
      <c r="AB14" s="13" t="str">
        <f>IF(Scores!AD14="","",IF(Scores!AD14=Scores!AD14,Scores!AD14))</f>
        <v/>
      </c>
      <c r="AC14" s="13" t="str">
        <f>IF(Scores!AE14="","",IF(Scores!AE14=Scores!AE14,Scores!AE14))</f>
        <v/>
      </c>
      <c r="AD14" s="13" t="str">
        <f>IF(Scores!AF14="","",IF(Scores!AF14=Scores!AF14,Scores!AF14))</f>
        <v/>
      </c>
      <c r="AE14" s="13" t="str">
        <f>IF(Scores!AG14="","",IF(Scores!AG14=Scores!AG14,Scores!AG14))</f>
        <v/>
      </c>
      <c r="AF14" s="13" t="str">
        <f>IF(Scores!AH14="","",IF(Scores!AH14=Scores!AH14,Scores!AH14))</f>
        <v/>
      </c>
      <c r="AG14" s="13" t="str">
        <f>IF(Scores!AI14="","",IF(Scores!AI14=Scores!AI14,Scores!AI14))</f>
        <v/>
      </c>
      <c r="AH14" s="13" t="str">
        <f>IF(Scores!AJ14="","",IF(Scores!AJ14=Scores!AJ14,Scores!AJ14))</f>
        <v/>
      </c>
      <c r="AI14" s="13" t="str">
        <f>IF(Scores!AK14="","",IF(Scores!AK14=Scores!AK14,Scores!AK14))</f>
        <v/>
      </c>
      <c r="AJ14" s="13" t="str">
        <f>IF(Scores!AL14="","",IF(Scores!AL14=Scores!AL14,Scores!AL14))</f>
        <v/>
      </c>
      <c r="AK14" s="13" t="str">
        <f>IF(Scores!AM14="","",IF(Scores!AM14=Scores!AM14,Scores!AM14))</f>
        <v/>
      </c>
      <c r="AL14" s="13" t="str">
        <f>IF(Scores!AN14="","",IF(Scores!AN14=Scores!AN14,Scores!AN14))</f>
        <v/>
      </c>
      <c r="AM14" s="13" t="str">
        <f>IF(Scores!AO14="","",IF(Scores!AO14=Scores!AO14,Scores!AO14))</f>
        <v/>
      </c>
      <c r="AN14" s="13" t="str">
        <f>IF(Scores!AP14="","",IF(Scores!AP14=Scores!AP14,Scores!AP14))</f>
        <v/>
      </c>
      <c r="AO14" s="13" t="str">
        <f>IF(Scores!AQ14="","",IF(Scores!AQ14=Scores!AQ14,Scores!AQ14))</f>
        <v/>
      </c>
      <c r="AP14" s="13" t="str">
        <f>IF(Scores!AR14="","",IF(Scores!AR14=Scores!AR14,Scores!AR14))</f>
        <v/>
      </c>
      <c r="AQ14" s="13" t="str">
        <f>IF(Scores!AS14="","",IF(Scores!AS14=Scores!AS14,Scores!AS14))</f>
        <v/>
      </c>
      <c r="AR14" s="13" t="str">
        <f>IF(Scores!AT14="","",IF(Scores!AT14=Scores!AT14,Scores!AT14))</f>
        <v/>
      </c>
    </row>
    <row r="15" spans="1:44" x14ac:dyDescent="0.25">
      <c r="A15" s="83" t="s">
        <v>19</v>
      </c>
      <c r="B15" s="84"/>
      <c r="C15" s="25">
        <f>IF(Scores!G14&lt;&gt;"",MAX(Scores!A19:A114),"")</f>
        <v>92</v>
      </c>
      <c r="D15" s="2"/>
      <c r="E15" s="26">
        <f>IF(Scores!G$14&lt;&gt;"",MAX(Scores!G19:G114),"")</f>
        <v>4</v>
      </c>
      <c r="F15" s="26">
        <f>IF(Scores!H$14&lt;&gt;"",MAX(Scores!H19:H114),"")</f>
        <v>8</v>
      </c>
      <c r="G15" s="26">
        <f>IF(Scores!I$14&lt;&gt;"",MAX(Scores!I19:I114),"")</f>
        <v>6</v>
      </c>
      <c r="H15" s="26">
        <f>IF(Scores!J$14&lt;&gt;"",MAX(Scores!J19:J114),"")</f>
        <v>6</v>
      </c>
      <c r="I15" s="26">
        <f>IF(Scores!K$14&lt;&gt;"",MAX(Scores!K19:K114),"")</f>
        <v>6</v>
      </c>
      <c r="J15" s="26">
        <f>IF(Scores!L$14&lt;&gt;"",MAX(Scores!L19:L114),"")</f>
        <v>6</v>
      </c>
      <c r="K15" s="26">
        <f>IF(Scores!M$14&lt;&gt;"",MAX(Scores!M19:M114),"")</f>
        <v>6</v>
      </c>
      <c r="L15" s="26">
        <f>IF(Scores!N$14&lt;&gt;"",MAX(Scores!N19:N114),"")</f>
        <v>6</v>
      </c>
      <c r="M15" s="26">
        <f>IF(Scores!O$14&lt;&gt;"",MAX(Scores!O19:O114),"")</f>
        <v>6</v>
      </c>
      <c r="N15" s="26">
        <f>IF(Scores!P$14&lt;&gt;"",MAX(Scores!P19:P114),"")</f>
        <v>2</v>
      </c>
      <c r="O15" s="26">
        <f>IF(Scores!Q$14&lt;&gt;"",MAX(Scores!Q19:Q114),"")</f>
        <v>6</v>
      </c>
      <c r="P15" s="26">
        <f>IF(Scores!R$14&lt;&gt;"",MAX(Scores!R19:R114),"")</f>
        <v>5</v>
      </c>
      <c r="Q15" s="26">
        <f>IF(Scores!S$14&lt;&gt;"",MAX(Scores!S19:S114),"")</f>
        <v>5</v>
      </c>
      <c r="R15" s="26">
        <f>IF(Scores!T$14&lt;&gt;"",MAX(Scores!T19:T114),"")</f>
        <v>6</v>
      </c>
      <c r="S15" s="26">
        <f>IF(Scores!U$14&lt;&gt;"",MAX(Scores!U19:U114),"")</f>
        <v>6</v>
      </c>
      <c r="T15" s="26">
        <f>IF(Scores!V$14&lt;&gt;"",MAX(Scores!V19:V114),"")</f>
        <v>6</v>
      </c>
      <c r="U15" s="26">
        <f>IF(Scores!W$14&lt;&gt;"",MAX(Scores!W19:W114),"")</f>
        <v>6</v>
      </c>
      <c r="V15" s="26">
        <f>IF(Scores!X$14&lt;&gt;"",MAX(Scores!X19:X114),"")</f>
        <v>6</v>
      </c>
      <c r="W15" s="26">
        <f>IF(Scores!Y$14&lt;&gt;"",MAX(Scores!Y19:Y114),"")</f>
        <v>4</v>
      </c>
      <c r="X15" s="26" t="str">
        <f>IF(Scores!Z$14&lt;&gt;"",MAX(Scores!Z19:Z114),"")</f>
        <v/>
      </c>
      <c r="Y15" s="26" t="str">
        <f>IF(Scores!AA$14&lt;&gt;"",MAX(Scores!AA19:AA114),"")</f>
        <v/>
      </c>
      <c r="Z15" s="26" t="str">
        <f>IF(Scores!AB$14&lt;&gt;"",MAX(Scores!AB19:AB114),"")</f>
        <v/>
      </c>
      <c r="AA15" s="26" t="str">
        <f>IF(Scores!AC$14&lt;&gt;"",MAX(Scores!AC19:AC114),"")</f>
        <v/>
      </c>
      <c r="AB15" s="26" t="str">
        <f>IF(Scores!AD$14&lt;&gt;"",MAX(Scores!AD19:AD114),"")</f>
        <v/>
      </c>
      <c r="AC15" s="26" t="str">
        <f>IF(Scores!AE$14&lt;&gt;"",MAX(Scores!AE19:AE114),"")</f>
        <v/>
      </c>
      <c r="AD15" s="26" t="str">
        <f>IF(Scores!AF$14&lt;&gt;"",MAX(Scores!AF19:AF114),"")</f>
        <v/>
      </c>
      <c r="AE15" s="26" t="str">
        <f>IF(Scores!AG$14&lt;&gt;"",MAX(Scores!AG19:AG114),"")</f>
        <v/>
      </c>
      <c r="AF15" s="26" t="str">
        <f>IF(Scores!AH$14&lt;&gt;"",MAX(Scores!AH19:AH114),"")</f>
        <v/>
      </c>
      <c r="AG15" s="26" t="str">
        <f>IF(Scores!AI$14&lt;&gt;"",MAX(Scores!AI19:AI114),"")</f>
        <v/>
      </c>
      <c r="AH15" s="26" t="str">
        <f>IF(Scores!AJ$14&lt;&gt;"",MAX(Scores!AJ19:AJ114),"")</f>
        <v/>
      </c>
      <c r="AI15" s="26" t="str">
        <f>IF(Scores!AK$14&lt;&gt;"",MAX(Scores!AK19:AK114),"")</f>
        <v/>
      </c>
      <c r="AJ15" s="26" t="str">
        <f>IF(Scores!AL$14&lt;&gt;"",MAX(Scores!AL19:AL114),"")</f>
        <v/>
      </c>
      <c r="AK15" s="26" t="str">
        <f>IF(Scores!AM$14&lt;&gt;"",MAX(Scores!AM19:AM114),"")</f>
        <v/>
      </c>
      <c r="AL15" s="26" t="str">
        <f>IF(Scores!AN$14&lt;&gt;"",MAX(Scores!AN19:AN114),"")</f>
        <v/>
      </c>
      <c r="AM15" s="26" t="str">
        <f>IF(Scores!AO$14&lt;&gt;"",MAX(Scores!AO19:AO114),"")</f>
        <v/>
      </c>
      <c r="AN15" s="26" t="str">
        <f>IF(Scores!AP$14&lt;&gt;"",MAX(Scores!AP19:AP114),"")</f>
        <v/>
      </c>
      <c r="AO15" s="26" t="str">
        <f>IF(Scores!AQ$14&lt;&gt;"",MAX(Scores!AQ19:AQ114),"")</f>
        <v/>
      </c>
      <c r="AP15" s="26" t="str">
        <f>IF(Scores!AR$14&lt;&gt;"",MAX(Scores!AR19:AR114),"")</f>
        <v/>
      </c>
      <c r="AQ15" s="26" t="str">
        <f>IF(Scores!AS$14&lt;&gt;"",MAX(Scores!AS19:AS114),"")</f>
        <v/>
      </c>
      <c r="AR15" s="26" t="str">
        <f>IF(Scores!AT$14&lt;&gt;"",MAX(Scores!AT19:AT114),"")</f>
        <v/>
      </c>
    </row>
    <row r="16" spans="1:44" x14ac:dyDescent="0.25">
      <c r="A16" s="83" t="s">
        <v>20</v>
      </c>
      <c r="B16" s="84"/>
      <c r="C16" s="25">
        <f>IF(Scores!G14&lt;&gt;"",MIN(Scores!A19:A114),"")</f>
        <v>10</v>
      </c>
      <c r="D16" s="2"/>
      <c r="E16" s="27">
        <f>IF(Scores!G$14&lt;&gt;"",MIN(Scores!G19:G114),"")</f>
        <v>0</v>
      </c>
      <c r="F16" s="27">
        <f>IF(Scores!H$14&lt;&gt;"",MIN(Scores!H19:H114),"")</f>
        <v>0</v>
      </c>
      <c r="G16" s="27">
        <f>IF(Scores!I$14&lt;&gt;"",MIN(Scores!I19:I114),"")</f>
        <v>0</v>
      </c>
      <c r="H16" s="27">
        <f>IF(Scores!J$14&lt;&gt;"",MIN(Scores!J19:J114),"")</f>
        <v>0</v>
      </c>
      <c r="I16" s="27">
        <f>IF(Scores!K$14&lt;&gt;"",MIN(Scores!K19:K114),"")</f>
        <v>0</v>
      </c>
      <c r="J16" s="27">
        <f>IF(Scores!L$14&lt;&gt;"",MIN(Scores!L19:L114),"")</f>
        <v>0</v>
      </c>
      <c r="K16" s="27">
        <f>IF(Scores!M$14&lt;&gt;"",MIN(Scores!M19:M114),"")</f>
        <v>0</v>
      </c>
      <c r="L16" s="27">
        <f>IF(Scores!N$14&lt;&gt;"",MIN(Scores!N19:N114),"")</f>
        <v>0</v>
      </c>
      <c r="M16" s="27">
        <f>IF(Scores!O$14&lt;&gt;"",MIN(Scores!O19:O114),"")</f>
        <v>0</v>
      </c>
      <c r="N16" s="27">
        <f>IF(Scores!P$14&lt;&gt;"",MIN(Scores!P19:P114),"")</f>
        <v>0</v>
      </c>
      <c r="O16" s="27">
        <f>IF(Scores!Q$14&lt;&gt;"",MIN(Scores!Q19:Q114),"")</f>
        <v>0</v>
      </c>
      <c r="P16" s="27">
        <f>IF(Scores!R$14&lt;&gt;"",MIN(Scores!R19:R114),"")</f>
        <v>0</v>
      </c>
      <c r="Q16" s="27">
        <f>IF(Scores!S$14&lt;&gt;"",MIN(Scores!S19:S114),"")</f>
        <v>0</v>
      </c>
      <c r="R16" s="27">
        <f>IF(Scores!T$14&lt;&gt;"",MIN(Scores!T19:T114),"")</f>
        <v>0</v>
      </c>
      <c r="S16" s="27">
        <f>IF(Scores!U$14&lt;&gt;"",MIN(Scores!U19:U114),"")</f>
        <v>0</v>
      </c>
      <c r="T16" s="27">
        <f>IF(Scores!V$14&lt;&gt;"",MIN(Scores!V19:V114),"")</f>
        <v>0</v>
      </c>
      <c r="U16" s="27">
        <f>IF(Scores!W$14&lt;&gt;"",MIN(Scores!W19:W114),"")</f>
        <v>0</v>
      </c>
      <c r="V16" s="27">
        <f>IF(Scores!X$14&lt;&gt;"",MIN(Scores!X19:X114),"")</f>
        <v>0</v>
      </c>
      <c r="W16" s="27">
        <f>IF(Scores!Y$14&lt;&gt;"",MIN(Scores!Y19:Y114),"")</f>
        <v>0</v>
      </c>
      <c r="X16" s="27" t="str">
        <f>IF(Scores!Z$14&lt;&gt;"",MIN(Scores!Z19:Z114),"")</f>
        <v/>
      </c>
      <c r="Y16" s="27" t="str">
        <f>IF(Scores!AA$14&lt;&gt;"",MIN(Scores!AA19:AA114),"")</f>
        <v/>
      </c>
      <c r="Z16" s="27" t="str">
        <f>IF(Scores!AB$14&lt;&gt;"",MIN(Scores!AB19:AB114),"")</f>
        <v/>
      </c>
      <c r="AA16" s="27" t="str">
        <f>IF(Scores!AC$14&lt;&gt;"",MIN(Scores!AC19:AC114),"")</f>
        <v/>
      </c>
      <c r="AB16" s="27" t="str">
        <f>IF(Scores!AD$14&lt;&gt;"",MIN(Scores!AD19:AD114),"")</f>
        <v/>
      </c>
      <c r="AC16" s="27" t="str">
        <f>IF(Scores!AE$14&lt;&gt;"",MIN(Scores!AE19:AE114),"")</f>
        <v/>
      </c>
      <c r="AD16" s="27" t="str">
        <f>IF(Scores!AF$14&lt;&gt;"",MIN(Scores!AF19:AF114),"")</f>
        <v/>
      </c>
      <c r="AE16" s="27" t="str">
        <f>IF(Scores!AG$14&lt;&gt;"",MIN(Scores!AG19:AG114),"")</f>
        <v/>
      </c>
      <c r="AF16" s="27" t="str">
        <f>IF(Scores!AH$14&lt;&gt;"",MIN(Scores!AH19:AH114),"")</f>
        <v/>
      </c>
      <c r="AG16" s="27" t="str">
        <f>IF(Scores!AI$14&lt;&gt;"",MIN(Scores!AI19:AI114),"")</f>
        <v/>
      </c>
      <c r="AH16" s="27" t="str">
        <f>IF(Scores!AJ$14&lt;&gt;"",MIN(Scores!AJ19:AJ114),"")</f>
        <v/>
      </c>
      <c r="AI16" s="27" t="str">
        <f>IF(Scores!AK$14&lt;&gt;"",MIN(Scores!AK19:AK114),"")</f>
        <v/>
      </c>
      <c r="AJ16" s="27" t="str">
        <f>IF(Scores!AL$14&lt;&gt;"",MIN(Scores!AL19:AL114),"")</f>
        <v/>
      </c>
      <c r="AK16" s="27" t="str">
        <f>IF(Scores!AM$14&lt;&gt;"",MIN(Scores!AM19:AM114),"")</f>
        <v/>
      </c>
      <c r="AL16" s="27" t="str">
        <f>IF(Scores!AN$14&lt;&gt;"",MIN(Scores!AN19:AN114),"")</f>
        <v/>
      </c>
      <c r="AM16" s="27" t="str">
        <f>IF(Scores!AO$14&lt;&gt;"",MIN(Scores!AO19:AO114),"")</f>
        <v/>
      </c>
      <c r="AN16" s="27" t="str">
        <f>IF(Scores!AP$14&lt;&gt;"",MIN(Scores!AP19:AP114),"")</f>
        <v/>
      </c>
      <c r="AO16" s="27" t="str">
        <f>IF(Scores!AQ$14&lt;&gt;"",MIN(Scores!AQ19:AQ114),"")</f>
        <v/>
      </c>
      <c r="AP16" s="27" t="str">
        <f>IF(Scores!AR$14&lt;&gt;"",MIN(Scores!AR19:AR114),"")</f>
        <v/>
      </c>
      <c r="AQ16" s="27" t="str">
        <f>IF(Scores!AS$14&lt;&gt;"",MIN(Scores!AS19:AS114),"")</f>
        <v/>
      </c>
      <c r="AR16" s="27" t="str">
        <f>IF(Scores!AT$14&lt;&gt;"",MIN(Scores!AT19:AT114),"")</f>
        <v/>
      </c>
    </row>
    <row r="17" spans="1:44" x14ac:dyDescent="0.25">
      <c r="A17" s="83" t="s">
        <v>21</v>
      </c>
      <c r="B17" s="84"/>
      <c r="C17" s="28">
        <f>IF(Scores!G14&lt;&gt;"",(AVERAGE(Scores!A19:A114)/SUM(Scores!G16:AT16)),"")</f>
        <v>0.43015151515151517</v>
      </c>
      <c r="D17" s="29"/>
      <c r="E17" s="30">
        <f>IF(Scores!G14&lt;&gt;"",AVERAGE(Scores!G19:G114)/(Scores!G16),"")</f>
        <v>0.55303030303030298</v>
      </c>
      <c r="F17" s="30">
        <f>IF(Scores!H14&lt;&gt;"",AVERAGE(Scores!H19:H114)/(Scores!H16),"")</f>
        <v>0.34469696969696972</v>
      </c>
      <c r="G17" s="30">
        <f>IF(Scores!I14&lt;&gt;"",AVERAGE(Scores!I19:I114)/(Scores!I16),"")</f>
        <v>0.23232323232323235</v>
      </c>
      <c r="H17" s="30">
        <f>IF(Scores!J14&lt;&gt;"",AVERAGE(Scores!J19:J114)/(Scores!J16),"")</f>
        <v>0.54040404040404033</v>
      </c>
      <c r="I17" s="30">
        <f>IF(Scores!K14&lt;&gt;"",AVERAGE(Scores!K19:K114)/(Scores!K16),"")</f>
        <v>0.50757575757575757</v>
      </c>
      <c r="J17" s="30">
        <f>IF(Scores!L14&lt;&gt;"",AVERAGE(Scores!L19:L114)/(Scores!L16),"")</f>
        <v>0.80555555555555547</v>
      </c>
      <c r="K17" s="30">
        <f>IF(Scores!M14&lt;&gt;"",AVERAGE(Scores!M19:M114)/(Scores!M16),"")</f>
        <v>0.6262626262626263</v>
      </c>
      <c r="L17" s="30">
        <f>IF(Scores!N14&lt;&gt;"",AVERAGE(Scores!N19:N114)/(Scores!N16),"")</f>
        <v>0.22727272727272727</v>
      </c>
      <c r="M17" s="30">
        <f>IF(Scores!O14&lt;&gt;"",AVERAGE(Scores!O19:O114)/(Scores!O16),"")</f>
        <v>0.17929292929292928</v>
      </c>
      <c r="N17" s="30">
        <f>IF(Scores!P14&lt;&gt;"",AVERAGE(Scores!P19:P114)/(Scores!P16),"")</f>
        <v>6.0606060606060608E-2</v>
      </c>
      <c r="O17" s="30">
        <f>IF(Scores!Q14&lt;&gt;"",AVERAGE(Scores!Q19:Q114)/(Scores!Q16),"")</f>
        <v>0.29545454545454547</v>
      </c>
      <c r="P17" s="30">
        <f>IF(Scores!R14&lt;&gt;"",AVERAGE(Scores!R19:R114)/(Scores!R16),"")</f>
        <v>0.76363636363636367</v>
      </c>
      <c r="Q17" s="30">
        <f>IF(Scores!S14&lt;&gt;"",AVERAGE(Scores!S19:S114)/(Scores!S16),"")</f>
        <v>0.17575757575757575</v>
      </c>
      <c r="R17" s="30">
        <f>IF(Scores!T14&lt;&gt;"",AVERAGE(Scores!T19:T114)/(Scores!T16),"")</f>
        <v>0.97727272727272729</v>
      </c>
      <c r="S17" s="30">
        <f>IF(Scores!U14&lt;&gt;"",AVERAGE(Scores!U19:U114)/(Scores!U16),"")</f>
        <v>0.3888888888888889</v>
      </c>
      <c r="T17" s="30">
        <f>IF(Scores!V14&lt;&gt;"",AVERAGE(Scores!V19:V114)/(Scores!V16),"")</f>
        <v>0.28535353535353536</v>
      </c>
      <c r="U17" s="30">
        <f>IF(Scores!W14&lt;&gt;"",AVERAGE(Scores!W19:W114)/(Scores!W16),"")</f>
        <v>0.4116161616161616</v>
      </c>
      <c r="V17" s="30">
        <f>IF(Scores!X14&lt;&gt;"",AVERAGE(Scores!X19:X114)/(Scores!X16),"")</f>
        <v>0.24747474747474749</v>
      </c>
      <c r="W17" s="30">
        <f>IF(Scores!Y14&lt;&gt;"",AVERAGE(Scores!Y19:Y114)/(Scores!Y16),"")</f>
        <v>0.23076923076923078</v>
      </c>
      <c r="X17" s="30" t="str">
        <f>IF(Scores!Z14&lt;&gt;"",AVERAGE(Scores!Z19:Z114)/(Scores!Z16),"")</f>
        <v/>
      </c>
      <c r="Y17" s="30" t="str">
        <f>IF(Scores!AA14&lt;&gt;"",AVERAGE(Scores!AA19:AA114)/(Scores!AA16),"")</f>
        <v/>
      </c>
      <c r="Z17" s="30" t="str">
        <f>IF(Scores!AB14&lt;&gt;"",AVERAGE(Scores!AB19:AB114)/(Scores!AB16),"")</f>
        <v/>
      </c>
      <c r="AA17" s="30" t="str">
        <f>IF(Scores!AC14&lt;&gt;"",AVERAGE(Scores!AC19:AC114)/(Scores!AC16),"")</f>
        <v/>
      </c>
      <c r="AB17" s="30" t="str">
        <f>IF(Scores!AD14&lt;&gt;"",AVERAGE(Scores!AD19:AD114)/(Scores!AD16),"")</f>
        <v/>
      </c>
      <c r="AC17" s="30" t="str">
        <f>IF(Scores!AE14&lt;&gt;"",AVERAGE(Scores!AE19:AE114)/(Scores!AE16),"")</f>
        <v/>
      </c>
      <c r="AD17" s="30" t="str">
        <f>IF(Scores!AF14&lt;&gt;"",AVERAGE(Scores!AF19:AF114)/(Scores!AF16),"")</f>
        <v/>
      </c>
      <c r="AE17" s="30" t="str">
        <f>IF(Scores!AG14&lt;&gt;"",AVERAGE(Scores!AG19:AG114)/(Scores!AG16),"")</f>
        <v/>
      </c>
      <c r="AF17" s="30" t="str">
        <f>IF(Scores!AH14&lt;&gt;"",AVERAGE(Scores!AH19:AH114)/(Scores!AH16),"")</f>
        <v/>
      </c>
      <c r="AG17" s="30" t="str">
        <f>IF(Scores!AI14&lt;&gt;"",AVERAGE(Scores!AI19:AI114)/(Scores!AI16),"")</f>
        <v/>
      </c>
      <c r="AH17" s="30" t="str">
        <f>IF(Scores!AJ14&lt;&gt;"",AVERAGE(Scores!AJ19:AJ114)/(Scores!AJ16),"")</f>
        <v/>
      </c>
      <c r="AI17" s="30" t="str">
        <f>IF(Scores!AK14&lt;&gt;"",AVERAGE(Scores!AK19:AK114)/(Scores!AK16),"")</f>
        <v/>
      </c>
      <c r="AJ17" s="30" t="str">
        <f>IF(Scores!AL14&lt;&gt;"",AVERAGE(Scores!AL19:AL114)/(Scores!AL16),"")</f>
        <v/>
      </c>
      <c r="AK17" s="30" t="str">
        <f>IF(Scores!AM14&lt;&gt;"",AVERAGE(Scores!AM19:AM114)/(Scores!AM16),"")</f>
        <v/>
      </c>
      <c r="AL17" s="30" t="str">
        <f>IF(Scores!AN14&lt;&gt;"",AVERAGE(Scores!AN19:AN114)/(Scores!AN16),"")</f>
        <v/>
      </c>
      <c r="AM17" s="30" t="str">
        <f>IF(Scores!AO14&lt;&gt;"",AVERAGE(Scores!AO19:AO114)/(Scores!AO16),"")</f>
        <v/>
      </c>
      <c r="AN17" s="30" t="str">
        <f>IF(Scores!AP14&lt;&gt;"",AVERAGE(Scores!AP19:AP114)/(Scores!AP16),"")</f>
        <v/>
      </c>
      <c r="AO17" s="30" t="str">
        <f>IF(Scores!AQ14&lt;&gt;"",AVERAGE(Scores!AQ19:AQ114)/(Scores!AQ16),"")</f>
        <v/>
      </c>
      <c r="AP17" s="30" t="str">
        <f>IF(Scores!AR14&lt;&gt;"",AVERAGE(Scores!AR19:AR114)/(Scores!AR16),"")</f>
        <v/>
      </c>
      <c r="AQ17" s="30" t="str">
        <f>IF(Scores!AS14&lt;&gt;"",AVERAGE(Scores!AS19:AS114)/(Scores!AS16),"")</f>
        <v/>
      </c>
      <c r="AR17" s="30" t="str">
        <f>IF(Scores!AT14&lt;&gt;"",AVERAGE(Scores!AT19:AT114)/(Scores!AT16),"")</f>
        <v/>
      </c>
    </row>
    <row r="18" spans="1:44" x14ac:dyDescent="0.25">
      <c r="A18" s="70" t="s">
        <v>22</v>
      </c>
      <c r="B18" s="71"/>
      <c r="C18" s="28">
        <f>IF(Scores!G11&lt;&gt;"",AVERAGE(Scores!A19:A114),"")</f>
        <v>43.015151515151516</v>
      </c>
      <c r="D18" s="29"/>
      <c r="E18" s="30">
        <f>IF(Scores!G14&lt;&gt;"",AVERAGE(Scores!G19:G114),"")</f>
        <v>2.2121212121212119</v>
      </c>
      <c r="F18" s="30">
        <f>IF(Scores!H14&lt;&gt;"",AVERAGE(Scores!H19:H114),"")</f>
        <v>2.7575757575757578</v>
      </c>
      <c r="G18" s="30">
        <f>IF(Scores!I14&lt;&gt;"",AVERAGE(Scores!I19:I114),"")</f>
        <v>1.393939393939394</v>
      </c>
      <c r="H18" s="30">
        <f>IF(Scores!J14&lt;&gt;"",AVERAGE(Scores!J19:J114),"")</f>
        <v>3.2424242424242422</v>
      </c>
      <c r="I18" s="30">
        <f>IF(Scores!K14&lt;&gt;"",AVERAGE(Scores!K19:K114),"")</f>
        <v>3.0454545454545454</v>
      </c>
      <c r="J18" s="30">
        <f>IF(Scores!L14&lt;&gt;"",AVERAGE(Scores!L19:L114),"")</f>
        <v>4.833333333333333</v>
      </c>
      <c r="K18" s="30">
        <f>IF(Scores!M14&lt;&gt;"",AVERAGE(Scores!M19:M114),"")</f>
        <v>3.7575757575757578</v>
      </c>
      <c r="L18" s="30">
        <f>IF(Scores!N14&lt;&gt;"",AVERAGE(Scores!N19:N114),"")</f>
        <v>1.3636363636363635</v>
      </c>
      <c r="M18" s="30">
        <f>IF(Scores!O14&lt;&gt;"",AVERAGE(Scores!O19:O114),"")</f>
        <v>1.0757575757575757</v>
      </c>
      <c r="N18" s="30">
        <f>IF(Scores!P14&lt;&gt;"",AVERAGE(Scores!P19:P114),"")</f>
        <v>0.12121212121212122</v>
      </c>
      <c r="O18" s="30">
        <f>IF(Scores!Q14&lt;&gt;"",AVERAGE(Scores!Q19:Q114),"")</f>
        <v>1.1818181818181819</v>
      </c>
      <c r="P18" s="30">
        <f>IF(Scores!R14&lt;&gt;"",AVERAGE(Scores!R19:R114),"")</f>
        <v>3.8181818181818183</v>
      </c>
      <c r="Q18" s="30">
        <f>IF(Scores!S14&lt;&gt;"",AVERAGE(Scores!S19:S114),"")</f>
        <v>0.87878787878787878</v>
      </c>
      <c r="R18" s="30">
        <f>IF(Scores!T14&lt;&gt;"",AVERAGE(Scores!T19:T114),"")</f>
        <v>3.9090909090909092</v>
      </c>
      <c r="S18" s="30">
        <f>IF(Scores!U14&lt;&gt;"",AVERAGE(Scores!U19:U114),"")</f>
        <v>2.3333333333333335</v>
      </c>
      <c r="T18" s="30">
        <f>IF(Scores!V14&lt;&gt;"",AVERAGE(Scores!V19:V114),"")</f>
        <v>1.7121212121212122</v>
      </c>
      <c r="U18" s="30">
        <f>IF(Scores!W14&lt;&gt;"",AVERAGE(Scores!W19:W114),"")</f>
        <v>2.4696969696969697</v>
      </c>
      <c r="V18" s="30">
        <f>IF(Scores!X14&lt;&gt;"",AVERAGE(Scores!X19:X114),"")</f>
        <v>1.4848484848484849</v>
      </c>
      <c r="W18" s="30">
        <f>IF(Scores!Y14&lt;&gt;"",AVERAGE(Scores!Y19:Y114),"")</f>
        <v>0.46153846153846156</v>
      </c>
      <c r="X18" s="30" t="str">
        <f>IF(Scores!Z14&lt;&gt;"",AVERAGE(Scores!Z19:Z114),"")</f>
        <v/>
      </c>
      <c r="Y18" s="30" t="str">
        <f>IF(Scores!AA14&lt;&gt;"",AVERAGE(Scores!AA19:AA114),"")</f>
        <v/>
      </c>
      <c r="Z18" s="30" t="str">
        <f>IF(Scores!AB14&lt;&gt;"",AVERAGE(Scores!AB19:AB114),"")</f>
        <v/>
      </c>
      <c r="AA18" s="30" t="str">
        <f>IF(Scores!AC14&lt;&gt;"",AVERAGE(Scores!AC19:AC114),"")</f>
        <v/>
      </c>
      <c r="AB18" s="30" t="str">
        <f>IF(Scores!AD14&lt;&gt;"",AVERAGE(Scores!AD19:AD114),"")</f>
        <v/>
      </c>
      <c r="AC18" s="30" t="str">
        <f>IF(Scores!AE14&lt;&gt;"",AVERAGE(Scores!AE19:AE114),"")</f>
        <v/>
      </c>
      <c r="AD18" s="30" t="str">
        <f>IF(Scores!AF14&lt;&gt;"",AVERAGE(Scores!AF19:AF114),"")</f>
        <v/>
      </c>
      <c r="AE18" s="30" t="str">
        <f>IF(Scores!AG14&lt;&gt;"",AVERAGE(Scores!AG19:AG114),"")</f>
        <v/>
      </c>
      <c r="AF18" s="30" t="str">
        <f>IF(Scores!AH14&lt;&gt;"",AVERAGE(Scores!AH19:AH114),"")</f>
        <v/>
      </c>
      <c r="AG18" s="30" t="str">
        <f>IF(Scores!AI14&lt;&gt;"",AVERAGE(Scores!AI19:AI114),"")</f>
        <v/>
      </c>
      <c r="AH18" s="30" t="str">
        <f>IF(Scores!AJ14&lt;&gt;"",AVERAGE(Scores!AJ19:AJ114),"")</f>
        <v/>
      </c>
      <c r="AI18" s="30" t="str">
        <f>IF(Scores!AK14&lt;&gt;"",AVERAGE(Scores!AK19:AK114),"")</f>
        <v/>
      </c>
      <c r="AJ18" s="30" t="str">
        <f>IF(Scores!AL14&lt;&gt;"",AVERAGE(Scores!AL19:AL114),"")</f>
        <v/>
      </c>
      <c r="AK18" s="30" t="str">
        <f>IF(Scores!AM14&lt;&gt;"",AVERAGE(Scores!AM19:AM114),"")</f>
        <v/>
      </c>
      <c r="AL18" s="30" t="str">
        <f>IF(Scores!AN14&lt;&gt;"",AVERAGE(Scores!AN19:AN114),"")</f>
        <v/>
      </c>
      <c r="AM18" s="30" t="str">
        <f>IF(Scores!AO14&lt;&gt;"",AVERAGE(Scores!AO19:AO114),"")</f>
        <v/>
      </c>
      <c r="AN18" s="30" t="str">
        <f>IF(Scores!AP14&lt;&gt;"",AVERAGE(Scores!AP19:AP114),"")</f>
        <v/>
      </c>
      <c r="AO18" s="30" t="str">
        <f>IF(Scores!AQ14&lt;&gt;"",AVERAGE(Scores!AQ19:AQ114),"")</f>
        <v/>
      </c>
      <c r="AP18" s="30" t="str">
        <f>IF(Scores!AR14&lt;&gt;"",AVERAGE(Scores!AR19:AR114),"")</f>
        <v/>
      </c>
      <c r="AQ18" s="30" t="str">
        <f>IF(Scores!AS14&lt;&gt;"",AVERAGE(Scores!AS19:AS114),"")</f>
        <v/>
      </c>
      <c r="AR18" s="30" t="str">
        <f>IF(Scores!AT14&lt;&gt;"",AVERAGE(Scores!AT19:AT114),"")</f>
        <v/>
      </c>
    </row>
    <row r="19" spans="1:44" x14ac:dyDescent="0.25">
      <c r="A19" s="83" t="s">
        <v>23</v>
      </c>
      <c r="B19" s="84"/>
      <c r="C19" s="31">
        <f>IF(Scores!G11&lt;&gt;"",MEDIAN(Scores!A19:A114),"")</f>
        <v>43</v>
      </c>
      <c r="D19" s="2"/>
      <c r="E19" s="30">
        <f>IF(Scores!G14&lt;&gt;"",MEDIAN(Scores!G19:G114),"")</f>
        <v>2</v>
      </c>
      <c r="F19" s="30">
        <f>IF(Scores!H14&lt;&gt;"",MEDIAN(Scores!H19:H114),"")</f>
        <v>0</v>
      </c>
      <c r="G19" s="30">
        <f>IF(Scores!I14&lt;&gt;"",MEDIAN(Scores!I19:I114),"")</f>
        <v>0</v>
      </c>
      <c r="H19" s="30">
        <f>IF(Scores!J14&lt;&gt;"",MEDIAN(Scores!J19:J114),"")</f>
        <v>4</v>
      </c>
      <c r="I19" s="30">
        <f>IF(Scores!K14&lt;&gt;"",MEDIAN(Scores!K19:K114),"")</f>
        <v>4</v>
      </c>
      <c r="J19" s="30">
        <f>IF(Scores!L14&lt;&gt;"",MEDIAN(Scores!L19:L114),"")</f>
        <v>6</v>
      </c>
      <c r="K19" s="30">
        <f>IF(Scores!M14&lt;&gt;"",MEDIAN(Scores!M19:M114),"")</f>
        <v>6</v>
      </c>
      <c r="L19" s="30">
        <f>IF(Scores!N14&lt;&gt;"",MEDIAN(Scores!N19:N114),"")</f>
        <v>0</v>
      </c>
      <c r="M19" s="30">
        <f>IF(Scores!O14&lt;&gt;"",MEDIAN(Scores!O19:O114),"")</f>
        <v>0</v>
      </c>
      <c r="N19" s="30">
        <f>IF(Scores!P14&lt;&gt;"",MEDIAN(Scores!P19:P114),"")</f>
        <v>0</v>
      </c>
      <c r="O19" s="30">
        <f>IF(Scores!Q14&lt;&gt;"",MEDIAN(Scores!Q19:Q114),"")</f>
        <v>0</v>
      </c>
      <c r="P19" s="30">
        <f>IF(Scores!R14&lt;&gt;"",MEDIAN(Scores!R19:R114),"")</f>
        <v>5</v>
      </c>
      <c r="Q19" s="30">
        <f>IF(Scores!S14&lt;&gt;"",MEDIAN(Scores!S19:S114),"")</f>
        <v>0</v>
      </c>
      <c r="R19" s="30">
        <f>IF(Scores!T14&lt;&gt;"",MEDIAN(Scores!T19:T114),"")</f>
        <v>5</v>
      </c>
      <c r="S19" s="30">
        <f>IF(Scores!U14&lt;&gt;"",MEDIAN(Scores!U19:U114),"")</f>
        <v>4</v>
      </c>
      <c r="T19" s="30">
        <f>IF(Scores!V14&lt;&gt;"",MEDIAN(Scores!V19:V114),"")</f>
        <v>1</v>
      </c>
      <c r="U19" s="30">
        <f>IF(Scores!W14&lt;&gt;"",MEDIAN(Scores!W19:W114),"")</f>
        <v>0</v>
      </c>
      <c r="V19" s="30">
        <f>IF(Scores!X14&lt;&gt;"",MEDIAN(Scores!X19:X114),"")</f>
        <v>0</v>
      </c>
      <c r="W19" s="30">
        <f>IF(Scores!Y14&lt;&gt;"",MEDIAN(Scores!Y19:Y114),"")</f>
        <v>0</v>
      </c>
      <c r="X19" s="30" t="str">
        <f>IF(Scores!Z14&lt;&gt;"",MEDIAN(Scores!Z19:Z114),"")</f>
        <v/>
      </c>
      <c r="Y19" s="30" t="str">
        <f>IF(Scores!AA14&lt;&gt;"",MEDIAN(Scores!AA19:AA114),"")</f>
        <v/>
      </c>
      <c r="Z19" s="30" t="str">
        <f>IF(Scores!AB14&lt;&gt;"",MEDIAN(Scores!AB19:AB114),"")</f>
        <v/>
      </c>
      <c r="AA19" s="30" t="str">
        <f>IF(Scores!AC14&lt;&gt;"",MEDIAN(Scores!AC19:AC114),"")</f>
        <v/>
      </c>
      <c r="AB19" s="30" t="str">
        <f>IF(Scores!AD14&lt;&gt;"",MEDIAN(Scores!AD19:AD114),"")</f>
        <v/>
      </c>
      <c r="AC19" s="30" t="str">
        <f>IF(Scores!AE14&lt;&gt;"",MEDIAN(Scores!AE19:AE114),"")</f>
        <v/>
      </c>
      <c r="AD19" s="30" t="str">
        <f>IF(Scores!AF14&lt;&gt;"",MEDIAN(Scores!AF19:AF114),"")</f>
        <v/>
      </c>
      <c r="AE19" s="30" t="str">
        <f>IF(Scores!AG14&lt;&gt;"",MEDIAN(Scores!AG19:AG114),"")</f>
        <v/>
      </c>
      <c r="AF19" s="30" t="str">
        <f>IF(Scores!AH14&lt;&gt;"",MEDIAN(Scores!AH19:AH114),"")</f>
        <v/>
      </c>
      <c r="AG19" s="30" t="str">
        <f>IF(Scores!AI14&lt;&gt;"",MEDIAN(Scores!AI19:AI114),"")</f>
        <v/>
      </c>
      <c r="AH19" s="30" t="str">
        <f>IF(Scores!AJ14&lt;&gt;"",MEDIAN(Scores!AJ19:AJ114),"")</f>
        <v/>
      </c>
      <c r="AI19" s="30" t="str">
        <f>IF(Scores!AK14&lt;&gt;"",MEDIAN(Scores!AK19:AK114),"")</f>
        <v/>
      </c>
      <c r="AJ19" s="30" t="str">
        <f>IF(Scores!AL14&lt;&gt;"",MEDIAN(Scores!AL19:AL114),"")</f>
        <v/>
      </c>
      <c r="AK19" s="30" t="str">
        <f>IF(Scores!AM14&lt;&gt;"",MEDIAN(Scores!AM19:AM114),"")</f>
        <v/>
      </c>
      <c r="AL19" s="30" t="str">
        <f>IF(Scores!AN14&lt;&gt;"",MEDIAN(Scores!AN19:AN114),"")</f>
        <v/>
      </c>
      <c r="AM19" s="30" t="str">
        <f>IF(Scores!AO14&lt;&gt;"",MEDIAN(Scores!AO19:AO114),"")</f>
        <v/>
      </c>
      <c r="AN19" s="30" t="str">
        <f>IF(Scores!AP14&lt;&gt;"",MEDIAN(Scores!AP19:AP114),"")</f>
        <v/>
      </c>
      <c r="AO19" s="30" t="str">
        <f>IF(Scores!AQ14&lt;&gt;"",MEDIAN(Scores!AQ19:AQ114),"")</f>
        <v/>
      </c>
      <c r="AP19" s="30" t="str">
        <f>IF(Scores!AR14&lt;&gt;"",MEDIAN(Scores!AR19:AR114),"")</f>
        <v/>
      </c>
      <c r="AQ19" s="30" t="str">
        <f>IF(Scores!AS14&lt;&gt;"",MEDIAN(Scores!AS19:AS114),"")</f>
        <v/>
      </c>
      <c r="AR19" s="30" t="str">
        <f>IF(Scores!AT14&lt;&gt;"",MEDIAN(Scores!AT19:AT114),"")</f>
        <v/>
      </c>
    </row>
    <row r="20" spans="1:44" x14ac:dyDescent="0.25">
      <c r="A20" s="70"/>
      <c r="B20" s="71"/>
      <c r="C20" s="31"/>
      <c r="D20" s="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x14ac:dyDescent="0.25">
      <c r="A21" s="83" t="s">
        <v>24</v>
      </c>
      <c r="B21" s="84"/>
      <c r="C21" s="32"/>
      <c r="D21" s="34"/>
      <c r="E21" s="35">
        <f>IF(Scores!G14&lt;&gt;"",CORREL(Scores!G19:G114,Scores!$A19:$A114),"")</f>
        <v>0.47904891991357068</v>
      </c>
      <c r="F21" s="35">
        <f>IF(Scores!H14&lt;&gt;"",CORREL(Scores!H19:H114,Scores!$A19:$A114),"")</f>
        <v>0.64913729258915753</v>
      </c>
      <c r="G21" s="35">
        <f>IF(Scores!I14&lt;&gt;"",CORREL(Scores!I19:I114,Scores!$A19:$A114),"")</f>
        <v>0.61057447031093315</v>
      </c>
      <c r="H21" s="35">
        <f>IF(Scores!J14&lt;&gt;"",CORREL(Scores!J19:J114,Scores!$A19:$A114),"")</f>
        <v>0.59682585183111581</v>
      </c>
      <c r="I21" s="35">
        <f>IF(Scores!K14&lt;&gt;"",CORREL(Scores!K19:K114,Scores!$A19:$A114),"")</f>
        <v>0.71420643228280845</v>
      </c>
      <c r="J21" s="35">
        <f>IF(Scores!L14&lt;&gt;"",CORREL(Scores!L19:L114,Scores!$A19:$A114),"")</f>
        <v>0.58248897380927633</v>
      </c>
      <c r="K21" s="35">
        <f>IF(Scores!M14&lt;&gt;"",CORREL(Scores!M19:M114,Scores!$A19:$A114),"")</f>
        <v>0.66998381203489565</v>
      </c>
      <c r="L21" s="35">
        <f>IF(Scores!N14&lt;&gt;"",CORREL(Scores!N19:N114,Scores!$A19:$A114),"")</f>
        <v>0.6108943525761118</v>
      </c>
      <c r="M21" s="35">
        <f>IF(Scores!O14&lt;&gt;"",CORREL(Scores!O19:O114,Scores!$A19:$A114),"")</f>
        <v>0.59207577870671113</v>
      </c>
      <c r="N21" s="35">
        <f>IF(Scores!P14&lt;&gt;"",CORREL(Scores!P19:P114,Scores!$A19:$A114),"")</f>
        <v>0.36589578099915387</v>
      </c>
      <c r="O21" s="35">
        <f>IF(Scores!Q14&lt;&gt;"",CORREL(Scores!Q19:Q114,Scores!$A19:$A114),"")</f>
        <v>0.53211017905671087</v>
      </c>
      <c r="P21" s="35">
        <f>IF(Scores!R14&lt;&gt;"",CORREL(Scores!R19:R114,Scores!$A19:$A114),"")</f>
        <v>0.61697203256287059</v>
      </c>
      <c r="Q21" s="35">
        <f>IF(Scores!S14&lt;&gt;"",CORREL(Scores!S19:S114,Scores!$A19:$A114),"")</f>
        <v>0.39974173809131985</v>
      </c>
      <c r="R21" s="35">
        <f>IF(Scores!T14&lt;&gt;"",CORREL(Scores!T19:T114,Scores!$A19:$A114),"")</f>
        <v>0.64187207840800242</v>
      </c>
      <c r="S21" s="35">
        <f>IF(Scores!U14&lt;&gt;"",CORREL(Scores!U19:U114,Scores!$A19:$A114),"")</f>
        <v>0.6051318090037181</v>
      </c>
      <c r="T21" s="35">
        <f>IF(Scores!V14&lt;&gt;"",CORREL(Scores!V19:V114,Scores!$A19:$A114),"")</f>
        <v>0.57955225573679081</v>
      </c>
      <c r="U21" s="35">
        <f>IF(Scores!W14&lt;&gt;"",CORREL(Scores!W19:W114,Scores!$A19:$A114),"")</f>
        <v>0.60082769263948177</v>
      </c>
      <c r="V21" s="35">
        <f>IF(Scores!X14&lt;&gt;"",CORREL(Scores!X19:X114,Scores!$A19:$A114),"")</f>
        <v>0.52579019347906197</v>
      </c>
      <c r="W21" s="35">
        <f>IF(Scores!Y14&lt;&gt;"",CORREL(Scores!Y19:Y114,Scores!$A19:$A114),"")</f>
        <v>0.50870374131364471</v>
      </c>
      <c r="X21" s="35" t="str">
        <f>IF(Scores!Z14&lt;&gt;"",CORREL(Scores!Z19:Z114,Scores!$A19:$A114),"")</f>
        <v/>
      </c>
      <c r="Y21" s="35" t="str">
        <f>IF(Scores!AA14&lt;&gt;"",CORREL(Scores!AA19:AA114,Scores!$A19:$A114),"")</f>
        <v/>
      </c>
      <c r="Z21" s="35" t="str">
        <f>IF(Scores!AB14&lt;&gt;"",CORREL(Scores!AB19:AB114,Scores!$A19:$A114),"")</f>
        <v/>
      </c>
      <c r="AA21" s="35" t="str">
        <f>IF(Scores!AC14&lt;&gt;"",CORREL(Scores!AC19:AC114,Scores!$A19:$A114),"")</f>
        <v/>
      </c>
      <c r="AB21" s="35" t="str">
        <f>IF(Scores!AD14&lt;&gt;"",CORREL(Scores!AD19:AD114,Scores!$A19:$A114),"")</f>
        <v/>
      </c>
      <c r="AC21" s="35" t="str">
        <f>IF(Scores!AE14&lt;&gt;"",CORREL(Scores!AE19:AE114,Scores!$A19:$A114),"")</f>
        <v/>
      </c>
      <c r="AD21" s="35" t="str">
        <f>IF(Scores!AF14&lt;&gt;"",CORREL(Scores!AF19:AF114,Scores!$A19:$A114),"")</f>
        <v/>
      </c>
      <c r="AE21" s="35" t="str">
        <f>IF(Scores!AG14&lt;&gt;"",CORREL(Scores!AG19:AG114,Scores!$A19:$A114),"")</f>
        <v/>
      </c>
      <c r="AF21" s="35" t="str">
        <f>IF(Scores!AH14&lt;&gt;"",CORREL(Scores!AH19:AH114,Scores!$A19:$A114),"")</f>
        <v/>
      </c>
      <c r="AG21" s="35" t="str">
        <f>IF(Scores!AI14&lt;&gt;"",CORREL(Scores!AI19:AI114,Scores!$A19:$A114),"")</f>
        <v/>
      </c>
      <c r="AH21" s="35" t="str">
        <f>IF(Scores!AJ14&lt;&gt;"",CORREL(Scores!AJ19:AJ114,Scores!$A19:$A114),"")</f>
        <v/>
      </c>
      <c r="AI21" s="35" t="str">
        <f>IF(Scores!AK14&lt;&gt;"",CORREL(Scores!AK19:AK114,Scores!$A19:$A114),"")</f>
        <v/>
      </c>
      <c r="AJ21" s="35" t="str">
        <f>IF(Scores!AL14&lt;&gt;"",CORREL(Scores!AL19:AL114,Scores!$A19:$A114),"")</f>
        <v/>
      </c>
      <c r="AK21" s="35" t="str">
        <f>IF(Scores!AM14&lt;&gt;"",CORREL(Scores!AM19:AM114,Scores!$A19:$A114),"")</f>
        <v/>
      </c>
      <c r="AL21" s="35" t="str">
        <f>IF(Scores!AN14&lt;&gt;"",CORREL(Scores!AN19:AN114,Scores!$A19:$A114),"")</f>
        <v/>
      </c>
      <c r="AM21" s="35" t="str">
        <f>IF(Scores!AO14&lt;&gt;"",CORREL(Scores!AO19:AO114,Scores!$A19:$A114),"")</f>
        <v/>
      </c>
      <c r="AN21" s="35" t="str">
        <f>IF(Scores!AP14&lt;&gt;"",CORREL(Scores!AP19:AP114,Scores!$A19:$A114),"")</f>
        <v/>
      </c>
      <c r="AO21" s="35" t="str">
        <f>IF(Scores!AQ14&lt;&gt;"",CORREL(Scores!AQ19:AQ114,Scores!$A19:$A114),"")</f>
        <v/>
      </c>
      <c r="AP21" s="35" t="str">
        <f>IF(Scores!AR14&lt;&gt;"",CORREL(Scores!AR19:AR114,Scores!$A19:$A114),"")</f>
        <v/>
      </c>
      <c r="AQ21" s="35" t="str">
        <f>IF(Scores!AS14&lt;&gt;"",CORREL(Scores!AS19:AS114,Scores!$A19:$A114),"")</f>
        <v/>
      </c>
      <c r="AR21" s="35" t="str">
        <f>IF(Scores!AT14&lt;&gt;"",CORREL(Scores!AT19:AT114,Scores!$A19:$A114),"")</f>
        <v/>
      </c>
    </row>
    <row r="22" spans="1:44" x14ac:dyDescent="0.25">
      <c r="A22" s="83" t="s">
        <v>25</v>
      </c>
      <c r="B22" s="84"/>
      <c r="C22" s="33"/>
      <c r="D22" s="2"/>
      <c r="E22" s="32">
        <f>IF(Scores!G14&lt;&gt;"",($C24*E21-E24)/SQRT($C23+E23-2*E24*$C24*E21),"")</f>
        <v>0.43543139609223169</v>
      </c>
      <c r="F22" s="32">
        <f>IF(Scores!H14&lt;&gt;"",($C24*F21-F24)/SQRT($C23+F23-2*F24*$C24*F21),"")</f>
        <v>0.54238597092172269</v>
      </c>
      <c r="G22" s="32">
        <f>IF(Scores!I14&lt;&gt;"",($C24*G21-G24)/SQRT($C23+G23-2*G24*$C24*G21),"")</f>
        <v>0.53212865457264302</v>
      </c>
      <c r="H22" s="32">
        <f>IF(Scores!J14&lt;&gt;"",($C24*H21-H24)/SQRT($C23+H23-2*H24*$C24*H21),"")</f>
        <v>0.51844182830462304</v>
      </c>
      <c r="I22" s="32">
        <f>IF(Scores!K14&lt;&gt;"",($C24*I21-I24)/SQRT($C23+I23-2*I24*$C24*I21),"")</f>
        <v>0.65193687356236485</v>
      </c>
      <c r="J22" s="32">
        <f>IF(Scores!L14&lt;&gt;"",($C24*J21-J24)/SQRT($C23+J23-2*J24*$C24*J21),"")</f>
        <v>0.51930713874429957</v>
      </c>
      <c r="K22" s="32">
        <f>IF(Scores!M14&lt;&gt;"",($C24*K21-K24)/SQRT($C23+K23-2*K24*$C24*K21),"")</f>
        <v>0.59501954190327844</v>
      </c>
      <c r="L22" s="32">
        <f>IF(Scores!N14&lt;&gt;"",($C24*L21-L24)/SQRT($C23+L23-2*L24*$C24*L21),"")</f>
        <v>0.54640727521925758</v>
      </c>
      <c r="M22" s="32">
        <f>IF(Scores!O14&lt;&gt;"",($C24*M21-M24)/SQRT($C23+M23-2*M24*$C24*M21),"")</f>
        <v>0.5201399823326841</v>
      </c>
      <c r="N22" s="32">
        <f>IF(Scores!P14&lt;&gt;"",($C24*N21-N24)/SQRT($C23+N23-2*N24*$C24*N21),"")</f>
        <v>0.34691236082979166</v>
      </c>
      <c r="O22" s="32">
        <f>IF(Scores!Q14&lt;&gt;"",($C24*O21-O24)/SQRT($C23+O23-2*O24*$C24*O21),"")</f>
        <v>0.47282480685616107</v>
      </c>
      <c r="P22" s="32">
        <f>IF(Scores!R14&lt;&gt;"",($C24*P21-P24)/SQRT($C23+P23-2*P24*$C24*P21),"")</f>
        <v>0.55459551057050138</v>
      </c>
      <c r="Q22" s="32">
        <f>IF(Scores!S14&lt;&gt;"",($C24*Q21-Q24)/SQRT($C23+Q23-2*Q24*$C24*Q21),"")</f>
        <v>0.32448576410717145</v>
      </c>
      <c r="R22" s="32">
        <f>IF(Scores!T14&lt;&gt;"",($C24*R21-R24)/SQRT($C23+R23-2*R24*$C24*R21),"")</f>
        <v>0.57223361893995017</v>
      </c>
      <c r="S22" s="32">
        <f>IF(Scores!U14&lt;&gt;"",($C24*S21-S24)/SQRT($C23+S23-2*S24*$C24*S21),"")</f>
        <v>0.5383394834775842</v>
      </c>
      <c r="T22" s="32">
        <f>IF(Scores!V14&lt;&gt;"",($C24*T21-T24)/SQRT($C23+T23-2*T24*$C24*T21),"")</f>
        <v>0.51684116331209573</v>
      </c>
      <c r="U22" s="32">
        <f>IF(Scores!W14&lt;&gt;"",($C24*U21-U24)/SQRT($C23+U23-2*U24*$C24*U21),"")</f>
        <v>0.51149394664678749</v>
      </c>
      <c r="V22" s="32">
        <f>IF(Scores!X14&lt;&gt;"",($C24*V21-V24)/SQRT($C23+V23-2*V24*$C24*V21),"")</f>
        <v>0.43880266507973414</v>
      </c>
      <c r="W22" s="32">
        <f>IF(Scores!Y14&lt;&gt;"",($C24*W21-W24)/SQRT($C23+W23-2*W24*$C24*W21),"")</f>
        <v>0.47701117494782264</v>
      </c>
      <c r="X22" s="32" t="str">
        <f>IF(Scores!Z14&lt;&gt;"",($C24*X21-X24)/SQRT($C23+X23-2*X24*$C24*X21),"")</f>
        <v/>
      </c>
      <c r="Y22" s="32" t="str">
        <f>IF(Scores!AA14&lt;&gt;"",($C24*Y21-Y24)/SQRT($C23+Y23-2*Y24*$C24*Y21),"")</f>
        <v/>
      </c>
      <c r="Z22" s="32" t="str">
        <f>IF(Scores!AB14&lt;&gt;"",($C24*Z21-Z24)/SQRT($C23+Z23-2*Z24*$C24*Z21),"")</f>
        <v/>
      </c>
      <c r="AA22" s="32" t="str">
        <f>IF(Scores!AC14&lt;&gt;"",($C24*AA21-AA24)/SQRT($C23+AA23-2*AA24*$C24*AA21),"")</f>
        <v/>
      </c>
      <c r="AB22" s="32" t="str">
        <f>IF(Scores!AD14&lt;&gt;"",($C24*AB21-AB24)/SQRT($C23+AB23-2*AB24*$C24*AB21),"")</f>
        <v/>
      </c>
      <c r="AC22" s="32" t="str">
        <f>IF(Scores!AE14&lt;&gt;"",($C24*AC21-AC24)/SQRT($C23+AC23-2*AC24*$C24*AC21),"")</f>
        <v/>
      </c>
      <c r="AD22" s="32" t="str">
        <f>IF(Scores!AF14&lt;&gt;"",($C24*AD21-AD24)/SQRT($C23+AD23-2*AD24*$C24*AD21),"")</f>
        <v/>
      </c>
      <c r="AE22" s="32" t="str">
        <f>IF(Scores!AG14&lt;&gt;"",($C24*AE21-AE24)/SQRT($C23+AE23-2*AE24*$C24*AE21),"")</f>
        <v/>
      </c>
      <c r="AF22" s="32" t="str">
        <f>IF(Scores!AH14&lt;&gt;"",($C24*AF21-AF24)/SQRT($C23+AF23-2*AF24*$C24*AF21),"")</f>
        <v/>
      </c>
      <c r="AG22" s="32" t="str">
        <f>IF(Scores!AI14&lt;&gt;"",($C24*AG21-AG24)/SQRT($C23+AG23-2*AG24*$C24*AG21),"")</f>
        <v/>
      </c>
      <c r="AH22" s="32" t="str">
        <f>IF(Scores!AJ14&lt;&gt;"",($C24*AH21-AH24)/SQRT($C23+AH23-2*AH24*$C24*AH21),"")</f>
        <v/>
      </c>
      <c r="AI22" s="32" t="str">
        <f>IF(Scores!AK14&lt;&gt;"",($C24*AI21-AI24)/SQRT($C23+AI23-2*AI24*$C24*AI21),"")</f>
        <v/>
      </c>
      <c r="AJ22" s="32" t="str">
        <f>IF(Scores!AL14&lt;&gt;"",($C24*AJ21-AJ24)/SQRT($C23+AJ23-2*AJ24*$C24*AJ21),"")</f>
        <v/>
      </c>
      <c r="AK22" s="32" t="str">
        <f>IF(Scores!AM14&lt;&gt;"",($C24*AK21-AK24)/SQRT($C23+AK23-2*AK24*$C24*AK21),"")</f>
        <v/>
      </c>
      <c r="AL22" s="32" t="str">
        <f>IF(Scores!AN14&lt;&gt;"",($C24*AL21-AL24)/SQRT($C23+AL23-2*AL24*$C24*AL21),"")</f>
        <v/>
      </c>
      <c r="AM22" s="32" t="str">
        <f>IF(Scores!AO14&lt;&gt;"",($C24*AM21-AM24)/SQRT($C23+AM23-2*AM24*$C24*AM21),"")</f>
        <v/>
      </c>
      <c r="AN22" s="32" t="str">
        <f>IF(Scores!AP14&lt;&gt;"",($C24*AN21-AN24)/SQRT($C23+AN23-2*AN24*$C24*AN21),"")</f>
        <v/>
      </c>
      <c r="AO22" s="32" t="str">
        <f>IF(Scores!AQ14&lt;&gt;"",($C24*AO21-AO24)/SQRT($C23+AO23-2*AO24*$C24*AO21),"")</f>
        <v/>
      </c>
      <c r="AP22" s="32" t="str">
        <f>IF(Scores!AR14&lt;&gt;"",($C24*AP21-AP24)/SQRT($C23+AP23-2*AP24*$C24*AP21),"")</f>
        <v/>
      </c>
      <c r="AQ22" s="32" t="str">
        <f>IF(Scores!AS14&lt;&gt;"",($C24*AQ21-AQ24)/SQRT($C23+AQ23-2*AQ24*$C24*AQ21),"")</f>
        <v/>
      </c>
      <c r="AR22" s="32" t="str">
        <f>IF(Scores!AT14&lt;&gt;"",($C24*AR21-AR24)/SQRT($C23+AR23-2*AR24*$C24*AR21),"")</f>
        <v/>
      </c>
    </row>
    <row r="23" spans="1:44" x14ac:dyDescent="0.25">
      <c r="A23" s="83" t="s">
        <v>26</v>
      </c>
      <c r="B23" s="84"/>
      <c r="C23" s="33">
        <f>IF(Scores!G14&lt;&gt;"",VAR(Scores!A19:A114),"")</f>
        <v>492.78438228438227</v>
      </c>
      <c r="D23" s="2"/>
      <c r="E23" s="35">
        <f>IF(Scores!G14&lt;&gt;"",_xlfn.VAR.S(Scores!G19:G114),"")</f>
        <v>1.4620046620046616</v>
      </c>
      <c r="F23" s="35">
        <f>IF(Scores!H14&lt;&gt;"",_xlfn.VAR.S(Scores!H19:H114),"")</f>
        <v>12.30955710955711</v>
      </c>
      <c r="G23" s="35">
        <f>IF(Scores!I14&lt;&gt;"",_xlfn.VAR.S(Scores!I19:I114),"")</f>
        <v>6.2731934731934729</v>
      </c>
      <c r="H23" s="35">
        <f>IF(Scores!J14&lt;&gt;"",_xlfn.VAR.S(Scores!J19:J114),"")</f>
        <v>6.0018648018648015</v>
      </c>
      <c r="I23" s="35">
        <f>IF(Scores!K14&lt;&gt;"",_xlfn.VAR.S(Scores!K19:K114),"")</f>
        <v>6.2286713286713287</v>
      </c>
      <c r="J23" s="35">
        <f>IF(Scores!L14&lt;&gt;"",_xlfn.VAR.S(Scores!L19:L114),"")</f>
        <v>3.8641025641025655</v>
      </c>
      <c r="K23" s="35">
        <f>IF(Scores!M14&lt;&gt;"",_xlfn.VAR.S(Scores!M19:M114),"")</f>
        <v>7.1403263403263404</v>
      </c>
      <c r="L23" s="35">
        <f>IF(Scores!N14&lt;&gt;"",_xlfn.VAR.S(Scores!N19:N114),"")</f>
        <v>4.3888111888111885</v>
      </c>
      <c r="M23" s="35">
        <f>IF(Scores!O14&lt;&gt;"",_xlfn.VAR.S(Scores!O19:O114),"")</f>
        <v>5.0557109557109561</v>
      </c>
      <c r="N23" s="35">
        <f>IF(Scores!P14&lt;&gt;"",_xlfn.VAR.S(Scores!P19:P114),"")</f>
        <v>0.23123543123543125</v>
      </c>
      <c r="O23" s="35">
        <f>IF(Scores!Q14&lt;&gt;"",_xlfn.VAR.S(Scores!Q19:Q114),"")</f>
        <v>2.9818181818181819</v>
      </c>
      <c r="P23" s="35">
        <f>IF(Scores!R14&lt;&gt;"",_xlfn.VAR.S(Scores!R19:R114),"")</f>
        <v>4.2125874125874132</v>
      </c>
      <c r="Q23" s="35">
        <f>IF(Scores!S14&lt;&gt;"",_xlfn.VAR.S(Scores!S19:S114),"")</f>
        <v>3.5850815850815851</v>
      </c>
      <c r="R23" s="35">
        <f>IF(Scores!T14&lt;&gt;"",_xlfn.VAR.S(Scores!T19:T114),"")</f>
        <v>5.6223776223776234</v>
      </c>
      <c r="S23" s="35">
        <f>IF(Scores!U14&lt;&gt;"",_xlfn.VAR.S(Scores!U19:U114),"")</f>
        <v>4.5948717948717954</v>
      </c>
      <c r="T23" s="35">
        <f>IF(Scores!V14&lt;&gt;"",_xlfn.VAR.S(Scores!V19:V114),"")</f>
        <v>3.7773892773892772</v>
      </c>
      <c r="U23" s="35">
        <f>IF(Scores!W14&lt;&gt;"",_xlfn.VAR.S(Scores!W19:W114),"")</f>
        <v>7.6990675990675994</v>
      </c>
      <c r="V23" s="35">
        <f>IF(Scores!X14&lt;&gt;"",_xlfn.VAR.S(Scores!X19:X114),"")</f>
        <v>6.0074592074592079</v>
      </c>
      <c r="W23" s="35">
        <f>IF(Scores!Y14&lt;&gt;"",_xlfn.VAR.S(Scores!Y19:Y114),"")</f>
        <v>0.84615384615384615</v>
      </c>
      <c r="X23" s="35" t="str">
        <f>IF(Scores!Z14&lt;&gt;"",_xlfn.VAR.S(Scores!Z19:Z114),"")</f>
        <v/>
      </c>
      <c r="Y23" s="35" t="str">
        <f>IF(Scores!AA14&lt;&gt;"",_xlfn.VAR.S(Scores!AA19:AA114),"")</f>
        <v/>
      </c>
      <c r="Z23" s="35" t="str">
        <f>IF(Scores!AB14&lt;&gt;"",_xlfn.VAR.S(Scores!AB19:AB114),"")</f>
        <v/>
      </c>
      <c r="AA23" s="35" t="str">
        <f>IF(Scores!AC14&lt;&gt;"",_xlfn.VAR.S(Scores!AC19:AC114),"")</f>
        <v/>
      </c>
      <c r="AB23" s="35" t="str">
        <f>IF(Scores!AD14&lt;&gt;"",_xlfn.VAR.S(Scores!AD19:AD114),"")</f>
        <v/>
      </c>
      <c r="AC23" s="35" t="str">
        <f>IF(Scores!AE14&lt;&gt;"",_xlfn.VAR.S(Scores!AE19:AE114),"")</f>
        <v/>
      </c>
      <c r="AD23" s="35" t="str">
        <f>IF(Scores!AF14&lt;&gt;"",_xlfn.VAR.S(Scores!AF19:AF114),"")</f>
        <v/>
      </c>
      <c r="AE23" s="35" t="str">
        <f>IF(Scores!AG14&lt;&gt;"",_xlfn.VAR.S(Scores!AG19:AG114),"")</f>
        <v/>
      </c>
      <c r="AF23" s="35" t="str">
        <f>IF(Scores!AH14&lt;&gt;"",_xlfn.VAR.S(Scores!AH19:AH114),"")</f>
        <v/>
      </c>
      <c r="AG23" s="35" t="str">
        <f>IF(Scores!AI14&lt;&gt;"",_xlfn.VAR.S(Scores!AI19:AI114),"")</f>
        <v/>
      </c>
      <c r="AH23" s="35" t="str">
        <f>IF(Scores!AJ14&lt;&gt;"",_xlfn.VAR.S(Scores!AJ19:AJ114),"")</f>
        <v/>
      </c>
      <c r="AI23" s="35" t="str">
        <f>IF(Scores!AK14&lt;&gt;"",_xlfn.VAR.S(Scores!AK19:AK114),"")</f>
        <v/>
      </c>
      <c r="AJ23" s="35" t="str">
        <f>IF(Scores!AL14&lt;&gt;"",_xlfn.VAR.S(Scores!AL19:AL114),"")</f>
        <v/>
      </c>
      <c r="AK23" s="35" t="str">
        <f>IF(Scores!AM14&lt;&gt;"",_xlfn.VAR.S(Scores!AM19:AM114),"")</f>
        <v/>
      </c>
      <c r="AL23" s="35" t="str">
        <f>IF(Scores!AN14&lt;&gt;"",_xlfn.VAR.S(Scores!AN19:AN114),"")</f>
        <v/>
      </c>
      <c r="AM23" s="35" t="str">
        <f>IF(Scores!AO14&lt;&gt;"",_xlfn.VAR.S(Scores!AO19:AO114),"")</f>
        <v/>
      </c>
      <c r="AN23" s="35" t="str">
        <f>IF(Scores!AP14&lt;&gt;"",_xlfn.VAR.S(Scores!AP19:AP114),"")</f>
        <v/>
      </c>
      <c r="AO23" s="35" t="str">
        <f>IF(Scores!AQ14&lt;&gt;"",_xlfn.VAR.S(Scores!AQ19:AQ114),"")</f>
        <v/>
      </c>
      <c r="AP23" s="35" t="str">
        <f>IF(Scores!AR14&lt;&gt;"",_xlfn.VAR.S(Scores!AR19:AR114),"")</f>
        <v/>
      </c>
      <c r="AQ23" s="35" t="str">
        <f>IF(Scores!AS14&lt;&gt;"",_xlfn.VAR.S(Scores!AS19:AS114),"")</f>
        <v/>
      </c>
      <c r="AR23" s="35" t="str">
        <f>IF(Scores!AT14&lt;&gt;"",_xlfn.VAR.S(Scores!AT19:AT114),"")</f>
        <v/>
      </c>
    </row>
    <row r="24" spans="1:44" x14ac:dyDescent="0.25">
      <c r="A24" s="36" t="s">
        <v>27</v>
      </c>
      <c r="B24" s="13"/>
      <c r="C24" s="33">
        <f>IF(Scores!G14&lt;&gt;"",_xlfn.STDEV.S(Scores!A19:A114),"")</f>
        <v>22.198747313404471</v>
      </c>
      <c r="D24" s="2"/>
      <c r="E24" s="32">
        <f>IF(Scores!G14&lt;&gt;"",_xlfn.STDEV.S(Scores!G19:G114),"")</f>
        <v>1.2091338478450853</v>
      </c>
      <c r="F24" s="32">
        <f>IF(Scores!H14&lt;&gt;"",_xlfn.STDEV.S(Scores!H19:H114),"")</f>
        <v>3.5084978423190045</v>
      </c>
      <c r="G24" s="32">
        <f>IF(Scores!I14&lt;&gt;"",_xlfn.STDEV.S(Scores!I19:I114),"")</f>
        <v>2.5046343991076769</v>
      </c>
      <c r="H24" s="32">
        <f>IF(Scores!J14&lt;&gt;"",_xlfn.STDEV.S(Scores!J19:J114),"")</f>
        <v>2.4498703642978339</v>
      </c>
      <c r="I24" s="32">
        <f>IF(Scores!K14&lt;&gt;"",_xlfn.STDEV.S(Scores!K19:K114),"")</f>
        <v>2.4957306202135134</v>
      </c>
      <c r="J24" s="32">
        <f>IF(Scores!L14&lt;&gt;"",_xlfn.STDEV.S(Scores!L19:L114),"")</f>
        <v>1.9657320682388446</v>
      </c>
      <c r="K24" s="32">
        <f>IF(Scores!M14&lt;&gt;"",_xlfn.STDEV.S(Scores!M19:M114),"")</f>
        <v>2.6721389073785704</v>
      </c>
      <c r="L24" s="32">
        <f>IF(Scores!N14&lt;&gt;"",_xlfn.STDEV.S(Scores!N19:N114),"")</f>
        <v>2.0949489704551727</v>
      </c>
      <c r="M24" s="32">
        <f>IF(Scores!O14&lt;&gt;"",_xlfn.STDEV.S(Scores!O19:O114),"")</f>
        <v>2.2484908173508193</v>
      </c>
      <c r="N24" s="32">
        <f>IF(Scores!P14&lt;&gt;"",_xlfn.STDEV.S(Scores!P19:P114),"")</f>
        <v>0.48086945342310033</v>
      </c>
      <c r="O24" s="32">
        <f>IF(Scores!Q14&lt;&gt;"",_xlfn.STDEV.S(Scores!Q19:Q114),"")</f>
        <v>1.7267941920849115</v>
      </c>
      <c r="P24" s="32">
        <f>IF(Scores!R14&lt;&gt;"",_xlfn.STDEV.S(Scores!R19:R114),"")</f>
        <v>2.0524588698893367</v>
      </c>
      <c r="Q24" s="32">
        <f>IF(Scores!S14&lt;&gt;"",_xlfn.STDEV.S(Scores!S19:S114),"")</f>
        <v>1.8934311672415201</v>
      </c>
      <c r="R24" s="32">
        <f>IF(Scores!T14&lt;&gt;"",_xlfn.STDEV.S(Scores!T19:T114),"")</f>
        <v>2.3711553349322401</v>
      </c>
      <c r="S24" s="32">
        <f>IF(Scores!U14&lt;&gt;"",_xlfn.STDEV.S(Scores!U19:U114),"")</f>
        <v>2.143565206582668</v>
      </c>
      <c r="T24" s="32">
        <f>IF(Scores!V14&lt;&gt;"",_xlfn.STDEV.S(Scores!V19:V114),"")</f>
        <v>1.9435506881450964</v>
      </c>
      <c r="U24" s="32">
        <f>IF(Scores!W14&lt;&gt;"",_xlfn.STDEV.S(Scores!W19:W114),"")</f>
        <v>2.7747193730299284</v>
      </c>
      <c r="V24" s="32">
        <f>IF(Scores!X14&lt;&gt;"",_xlfn.STDEV.S(Scores!X19:X114),"")</f>
        <v>2.4510118741979214</v>
      </c>
      <c r="W24" s="32">
        <f>IF(Scores!Y14&lt;&gt;"",_xlfn.STDEV.S(Scores!Y19:Y114),"")</f>
        <v>0.91986621100779986</v>
      </c>
      <c r="X24" s="32" t="str">
        <f>IF(Scores!Z14&lt;&gt;"",_xlfn.STDEV.S(Scores!Z19:Z114),"")</f>
        <v/>
      </c>
      <c r="Y24" s="32" t="str">
        <f>IF(Scores!AA14&lt;&gt;"",_xlfn.STDEV.S(Scores!AA19:AA114),"")</f>
        <v/>
      </c>
      <c r="Z24" s="32" t="str">
        <f>IF(Scores!AB14&lt;&gt;"",_xlfn.STDEV.S(Scores!AB19:AB114),"")</f>
        <v/>
      </c>
      <c r="AA24" s="32" t="str">
        <f>IF(Scores!AC14&lt;&gt;"",_xlfn.STDEV.S(Scores!AC19:AC114),"")</f>
        <v/>
      </c>
      <c r="AB24" s="32" t="str">
        <f>IF(Scores!AD14&lt;&gt;"",_xlfn.STDEV.S(Scores!AD19:AD114),"")</f>
        <v/>
      </c>
      <c r="AC24" s="32" t="str">
        <f>IF(Scores!AE14&lt;&gt;"",_xlfn.STDEV.S(Scores!AE19:AE114),"")</f>
        <v/>
      </c>
      <c r="AD24" s="32" t="str">
        <f>IF(Scores!AF14&lt;&gt;"",_xlfn.STDEV.S(Scores!AF19:AF114),"")</f>
        <v/>
      </c>
      <c r="AE24" s="32" t="str">
        <f>IF(Scores!AG14&lt;&gt;"",_xlfn.STDEV.S(Scores!AG19:AG114),"")</f>
        <v/>
      </c>
      <c r="AF24" s="32" t="str">
        <f>IF(Scores!AH14&lt;&gt;"",_xlfn.STDEV.S(Scores!AH19:AH114),"")</f>
        <v/>
      </c>
      <c r="AG24" s="32" t="str">
        <f>IF(Scores!AI14&lt;&gt;"",_xlfn.STDEV.S(Scores!AI19:AI114),"")</f>
        <v/>
      </c>
      <c r="AH24" s="32" t="str">
        <f>IF(Scores!AJ14&lt;&gt;"",_xlfn.STDEV.S(Scores!AJ19:AJ114),"")</f>
        <v/>
      </c>
      <c r="AI24" s="32" t="str">
        <f>IF(Scores!AK14&lt;&gt;"",_xlfn.STDEV.S(Scores!AK19:AK114),"")</f>
        <v/>
      </c>
      <c r="AJ24" s="32" t="str">
        <f>IF(Scores!AL14&lt;&gt;"",_xlfn.STDEV.S(Scores!AL19:AL114),"")</f>
        <v/>
      </c>
      <c r="AK24" s="32" t="str">
        <f>IF(Scores!AM14&lt;&gt;"",_xlfn.STDEV.S(Scores!AM19:AM114),"")</f>
        <v/>
      </c>
      <c r="AL24" s="32" t="str">
        <f>IF(Scores!AN14&lt;&gt;"",_xlfn.STDEV.S(Scores!AN19:AN114),"")</f>
        <v/>
      </c>
      <c r="AM24" s="32" t="str">
        <f>IF(Scores!AO14&lt;&gt;"",_xlfn.STDEV.S(Scores!AO19:AO114),"")</f>
        <v/>
      </c>
      <c r="AN24" s="32" t="str">
        <f>IF(Scores!AP14&lt;&gt;"",_xlfn.STDEV.S(Scores!AP19:AP114),"")</f>
        <v/>
      </c>
      <c r="AO24" s="32" t="str">
        <f>IF(Scores!AQ14&lt;&gt;"",_xlfn.STDEV.S(Scores!AQ19:AQ114),"")</f>
        <v/>
      </c>
      <c r="AP24" s="32" t="str">
        <f>IF(Scores!AR14&lt;&gt;"",_xlfn.STDEV.S(Scores!AR19:AR114),"")</f>
        <v/>
      </c>
      <c r="AQ24" s="32" t="str">
        <f>IF(Scores!AS14&lt;&gt;"",_xlfn.STDEV.S(Scores!AS19:AS114),"")</f>
        <v/>
      </c>
      <c r="AR24" s="32" t="str">
        <f>IF(Scores!AT14&lt;&gt;"",_xlfn.STDEV.S(Scores!AT19:AT114),"")</f>
        <v/>
      </c>
    </row>
  </sheetData>
  <mergeCells count="17">
    <mergeCell ref="A19:B19"/>
    <mergeCell ref="A20:B20"/>
    <mergeCell ref="A21:B21"/>
    <mergeCell ref="A22:B22"/>
    <mergeCell ref="A23:B23"/>
    <mergeCell ref="A18:B18"/>
    <mergeCell ref="A1:D3"/>
    <mergeCell ref="E4:H4"/>
    <mergeCell ref="E5:H5"/>
    <mergeCell ref="K5:M5"/>
    <mergeCell ref="E6:H6"/>
    <mergeCell ref="K6:M6"/>
    <mergeCell ref="E7:H7"/>
    <mergeCell ref="E8:H8"/>
    <mergeCell ref="A15:B15"/>
    <mergeCell ref="A16:B16"/>
    <mergeCell ref="A17:B17"/>
  </mergeCells>
  <conditionalFormatting sqref="C17:AR17">
    <cfRule type="cellIs" dxfId="11" priority="1" operator="lessThan">
      <formula>0.25</formula>
    </cfRule>
    <cfRule type="cellIs" dxfId="10" priority="2" operator="greaterThan">
      <formula>0.85</formula>
    </cfRule>
  </conditionalFormatting>
  <conditionalFormatting sqref="A16:A23 E14:AR14">
    <cfRule type="cellIs" dxfId="9" priority="12" stopIfTrue="1" operator="lessThanOrEqual">
      <formula>0</formula>
    </cfRule>
  </conditionalFormatting>
  <conditionalFormatting sqref="A15">
    <cfRule type="cellIs" dxfId="8" priority="11" stopIfTrue="1" operator="lessThanOrEqual">
      <formula>0</formula>
    </cfRule>
  </conditionalFormatting>
  <conditionalFormatting sqref="A24:B24">
    <cfRule type="cellIs" dxfId="7" priority="10" stopIfTrue="1" operator="lessThanOrEqual">
      <formula>0</formula>
    </cfRule>
  </conditionalFormatting>
  <conditionalFormatting sqref="E16:AR16">
    <cfRule type="cellIs" dxfId="6" priority="9" stopIfTrue="1" operator="equal">
      <formula>0</formula>
    </cfRule>
  </conditionalFormatting>
  <conditionalFormatting sqref="E21:AR21">
    <cfRule type="cellIs" dxfId="5" priority="8" stopIfTrue="1" operator="between">
      <formula>-1</formula>
      <formula>1</formula>
    </cfRule>
  </conditionalFormatting>
  <conditionalFormatting sqref="E21:AR21">
    <cfRule type="cellIs" dxfId="4" priority="7" operator="lessThan">
      <formula>0.19</formula>
    </cfRule>
  </conditionalFormatting>
  <conditionalFormatting sqref="E22:AR22">
    <cfRule type="cellIs" dxfId="3" priority="6" operator="lessThan">
      <formula>0.19</formula>
    </cfRule>
  </conditionalFormatting>
  <conditionalFormatting sqref="N5">
    <cfRule type="cellIs" dxfId="2" priority="3" operator="lessThan">
      <formula>0.7</formula>
    </cfRule>
    <cfRule type="cellIs" dxfId="1" priority="4" operator="between">
      <formula>0.7</formula>
      <formula>0.79</formula>
    </cfRule>
    <cfRule type="cellIs" dxfId="0" priority="5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internet</cp:lastModifiedBy>
  <dcterms:created xsi:type="dcterms:W3CDTF">2021-10-12T09:27:14Z</dcterms:created>
  <dcterms:modified xsi:type="dcterms:W3CDTF">2022-07-21T13:06:52Z</dcterms:modified>
</cp:coreProperties>
</file>