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brunton\Downloads\"/>
    </mc:Choice>
  </mc:AlternateContent>
  <xr:revisionPtr revIDLastSave="0" documentId="13_ncr:1_{94054D83-64AA-4E20-B9D1-6087E82D1776}" xr6:coauthVersionLast="47" xr6:coauthVersionMax="47" xr10:uidLastSave="{00000000-0000-0000-0000-000000000000}"/>
  <bookViews>
    <workbookView xWindow="-120" yWindow="-120" windowWidth="29040" windowHeight="15840" xr2:uid="{7C4E46E3-5B94-4A9E-A3A4-D13C601BAA13}"/>
  </bookViews>
  <sheets>
    <sheet name="DASHBOARD" sheetId="3" r:id="rId1"/>
    <sheet name="DATA PREP" sheetId="2" r:id="rId2"/>
    <sheet name="DATA" sheetId="1" r:id="rId3"/>
  </sheets>
  <definedNames>
    <definedName name="CONTRACT">'DATA PREP'!$B$3</definedName>
    <definedName name="CURMONTH">'DATA PREP'!$B$19</definedName>
    <definedName name="CURYEAR">'DATA PREP'!$B$18</definedName>
    <definedName name="MONTHNAME">'DATA PREP'!$B$26:$B$37</definedName>
    <definedName name="MONTHNUM">'DATA PREP'!$A$26:$A$37</definedName>
    <definedName name="PMYEAR">'DATA PREP'!$B$22</definedName>
    <definedName name="PREVMONTH">'DATA PREP'!$B$21</definedName>
    <definedName name="PREVYEAR">'DATA PREP'!$B$20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2" i="1" l="1"/>
  <c r="G213" i="1"/>
  <c r="G214" i="1"/>
  <c r="G215" i="1"/>
  <c r="G216" i="1"/>
  <c r="G217" i="1"/>
  <c r="G218" i="1"/>
  <c r="G219" i="1"/>
  <c r="G220" i="1"/>
  <c r="G221" i="1"/>
  <c r="G202" i="1"/>
  <c r="G203" i="1"/>
  <c r="G204" i="1"/>
  <c r="G205" i="1"/>
  <c r="G206" i="1"/>
  <c r="G207" i="1"/>
  <c r="G208" i="1"/>
  <c r="G209" i="1"/>
  <c r="G210" i="1"/>
  <c r="G211" i="1"/>
  <c r="G192" i="1"/>
  <c r="G193" i="1"/>
  <c r="G194" i="1"/>
  <c r="G195" i="1"/>
  <c r="G196" i="1"/>
  <c r="G197" i="1"/>
  <c r="G198" i="1"/>
  <c r="G199" i="1"/>
  <c r="G200" i="1"/>
  <c r="G201" i="1"/>
  <c r="G182" i="1"/>
  <c r="G183" i="1"/>
  <c r="G184" i="1"/>
  <c r="G185" i="1"/>
  <c r="G186" i="1"/>
  <c r="G187" i="1"/>
  <c r="G188" i="1"/>
  <c r="G189" i="1"/>
  <c r="G190" i="1"/>
  <c r="G191" i="1"/>
  <c r="G172" i="1"/>
  <c r="G173" i="1"/>
  <c r="G174" i="1"/>
  <c r="G175" i="1"/>
  <c r="G176" i="1"/>
  <c r="G177" i="1"/>
  <c r="G178" i="1"/>
  <c r="G179" i="1"/>
  <c r="G180" i="1"/>
  <c r="G181" i="1"/>
  <c r="G162" i="1"/>
  <c r="G163" i="1"/>
  <c r="G164" i="1"/>
  <c r="G165" i="1"/>
  <c r="G166" i="1"/>
  <c r="G167" i="1"/>
  <c r="G168" i="1"/>
  <c r="G169" i="1"/>
  <c r="G170" i="1"/>
  <c r="G171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22" i="1"/>
  <c r="B3" i="2" l="1"/>
  <c r="B18" i="2"/>
  <c r="A3" i="2" a="1"/>
  <c r="A3" i="2" s="1"/>
  <c r="P3" i="2" s="1" a="1"/>
  <c r="B19" i="2" l="1"/>
  <c r="P3" i="2"/>
  <c r="L2" i="2"/>
  <c r="B20" i="2"/>
  <c r="K2" i="2" s="1"/>
  <c r="K4" i="2" s="1"/>
  <c r="K6" i="2" l="1"/>
  <c r="Q8" i="2"/>
  <c r="F7" i="2"/>
  <c r="F8" i="2"/>
  <c r="K10" i="2"/>
  <c r="M3" i="2"/>
  <c r="M14" i="2"/>
  <c r="L12" i="2"/>
  <c r="M12" i="2" s="1"/>
  <c r="Q6" i="2"/>
  <c r="Q7" i="2"/>
  <c r="K13" i="2"/>
  <c r="L5" i="2"/>
  <c r="M5" i="2" s="1"/>
  <c r="F2" i="2"/>
  <c r="L10" i="2"/>
  <c r="M10" i="2" s="1"/>
  <c r="L3" i="2"/>
  <c r="Q5" i="2"/>
  <c r="K7" i="2"/>
  <c r="B22" i="2" a="1"/>
  <c r="B22" i="2" s="1"/>
  <c r="L7" i="2"/>
  <c r="M7" i="2" s="1"/>
  <c r="Q12" i="2"/>
  <c r="K12" i="2"/>
  <c r="K9" i="2"/>
  <c r="L13" i="2"/>
  <c r="K14" i="2"/>
  <c r="K11" i="2"/>
  <c r="L11" i="2"/>
  <c r="M11" i="2" s="1"/>
  <c r="Q10" i="2"/>
  <c r="K3" i="2"/>
  <c r="B21" i="2"/>
  <c r="M13" i="2"/>
  <c r="L6" i="2"/>
  <c r="M6" i="2" s="1"/>
  <c r="Q9" i="2"/>
  <c r="K8" i="2"/>
  <c r="M4" i="2"/>
  <c r="Q4" i="2"/>
  <c r="L8" i="2"/>
  <c r="M8" i="2" s="1"/>
  <c r="Q11" i="2"/>
  <c r="B23" i="2"/>
  <c r="I7" i="3" s="1"/>
  <c r="L9" i="2"/>
  <c r="M9" i="2" s="1"/>
  <c r="L4" i="2"/>
  <c r="L14" i="2"/>
  <c r="K5" i="2"/>
  <c r="F3" i="2" a="1"/>
  <c r="F3" i="2" s="1"/>
  <c r="Q3" i="2"/>
  <c r="F5" i="2" l="1"/>
  <c r="R9" i="2"/>
  <c r="S9" i="2" s="1"/>
  <c r="R7" i="2"/>
  <c r="S7" i="2" s="1"/>
  <c r="R11" i="2"/>
  <c r="S11" i="2" s="1"/>
  <c r="F4" i="2"/>
  <c r="F6" i="2" s="1"/>
  <c r="T11" i="2"/>
  <c r="R3" i="2"/>
  <c r="S3" i="2" s="1"/>
  <c r="R6" i="2"/>
  <c r="S6" i="2" s="1"/>
  <c r="R12" i="2"/>
  <c r="S12" i="2" s="1"/>
  <c r="R4" i="2"/>
  <c r="S4" i="2" s="1"/>
  <c r="R5" i="2"/>
  <c r="S5" i="2" s="1"/>
  <c r="R8" i="2"/>
  <c r="S8" i="2" s="1"/>
  <c r="R10" i="2"/>
  <c r="S10" i="2" s="1"/>
  <c r="T9" i="2"/>
  <c r="T8" i="2"/>
  <c r="T7" i="2"/>
  <c r="T12" i="2"/>
  <c r="T10" i="2"/>
  <c r="T4" i="2"/>
  <c r="T5" i="2"/>
  <c r="T3" i="2"/>
  <c r="T6" i="2"/>
  <c r="W3" i="2" l="1" a="1"/>
  <c r="W3" i="2" l="1"/>
  <c r="Z11" i="2"/>
  <c r="Y9" i="2"/>
  <c r="X8" i="2"/>
  <c r="X7" i="2"/>
  <c r="Z4" i="2"/>
  <c r="Z12" i="2"/>
  <c r="Y10" i="2"/>
  <c r="X9" i="2"/>
  <c r="Z5" i="2"/>
  <c r="Y11" i="2"/>
  <c r="X10" i="2"/>
  <c r="Z6" i="2"/>
  <c r="Y4" i="2"/>
  <c r="Y12" i="2"/>
  <c r="X11" i="2"/>
  <c r="Z7" i="2"/>
  <c r="Y5" i="2"/>
  <c r="X4" i="2"/>
  <c r="X12" i="2"/>
  <c r="Z8" i="2"/>
  <c r="Y6" i="2"/>
  <c r="X5" i="2"/>
  <c r="Y8" i="2"/>
  <c r="Z9" i="2"/>
  <c r="Y7" i="2"/>
  <c r="X6" i="2"/>
  <c r="Z10" i="2"/>
  <c r="Z3" i="2" l="1"/>
  <c r="Y3" i="2"/>
  <c r="X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<sst xmlns="http://schemas.openxmlformats.org/spreadsheetml/2006/main" count="723" uniqueCount="63">
  <si>
    <t>Contract Name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</si>
  <si>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</si>
  <si>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</si>
  <si>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</si>
  <si>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</si>
  <si>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</si>
  <si>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</si>
  <si>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</si>
  <si>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</si>
  <si>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</si>
  <si>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</si>
  <si>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</si>
  <si>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</si>
  <si>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</si>
  <si>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Num</t>
  </si>
  <si>
    <t>CONTRACT</t>
  </si>
  <si>
    <t>SELECTION</t>
  </si>
  <si>
    <t>CONTRACT FILTER</t>
  </si>
  <si>
    <t>DATE FILTER</t>
  </si>
  <si>
    <t>Current Year:</t>
  </si>
  <si>
    <t>Current Month:</t>
  </si>
  <si>
    <t>Previous Year:</t>
  </si>
  <si>
    <t>Previous Month:</t>
  </si>
  <si>
    <t>PM Year:</t>
  </si>
  <si>
    <t>Current Period:</t>
  </si>
  <si>
    <t>Year</t>
  </si>
  <si>
    <t>HEADS</t>
  </si>
  <si>
    <t>MONTH#</t>
  </si>
  <si>
    <t>MONTH</t>
  </si>
  <si>
    <t>Total Heads:</t>
  </si>
  <si>
    <t>PY Heads:</t>
  </si>
  <si>
    <t>PM Heads:</t>
  </si>
  <si>
    <r>
      <t>YOY%</t>
    </r>
    <r>
      <rPr>
        <b/>
        <sz val="12"/>
        <color theme="1"/>
        <rFont val="Calibri"/>
        <family val="2"/>
      </rPr>
      <t>∆</t>
    </r>
    <r>
      <rPr>
        <b/>
        <sz val="9.6"/>
        <color theme="1"/>
        <rFont val="Calibri"/>
        <family val="2"/>
      </rPr>
      <t>:</t>
    </r>
  </si>
  <si>
    <r>
      <t>MOM%</t>
    </r>
    <r>
      <rPr>
        <b/>
        <sz val="12"/>
        <color theme="1"/>
        <rFont val="Calibri"/>
        <family val="2"/>
      </rPr>
      <t>∆</t>
    </r>
    <r>
      <rPr>
        <b/>
        <sz val="9.6"/>
        <color theme="1"/>
        <rFont val="Calibri"/>
        <family val="2"/>
      </rPr>
      <t>:</t>
    </r>
  </si>
  <si>
    <t>KPI CARDS</t>
  </si>
  <si>
    <t>J</t>
  </si>
  <si>
    <t>F</t>
  </si>
  <si>
    <t>M</t>
  </si>
  <si>
    <t>A</t>
  </si>
  <si>
    <t>S</t>
  </si>
  <si>
    <t>O</t>
  </si>
  <si>
    <t>N</t>
  </si>
  <si>
    <t>D</t>
  </si>
  <si>
    <t>HEADCOUNT TRENDS</t>
  </si>
  <si>
    <t>PM HEADS</t>
  </si>
  <si>
    <r>
      <t>MOM%</t>
    </r>
    <r>
      <rPr>
        <sz val="12"/>
        <color theme="1"/>
        <rFont val="Calibri"/>
        <family val="2"/>
      </rPr>
      <t>∆</t>
    </r>
  </si>
  <si>
    <t>RANK</t>
  </si>
  <si>
    <t>CONTRACT PERFORMANCE</t>
  </si>
  <si>
    <t>CONTRACT PERFORMANCE SORTED</t>
  </si>
  <si>
    <t>BRANCH</t>
  </si>
  <si>
    <t>-</t>
  </si>
  <si>
    <t>Branch:</t>
  </si>
  <si>
    <t>Contracts: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</si>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</sst>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Green]\↑0.0%;[Red]\ \↓0.0%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9.6"/>
      <color theme="1"/>
      <name val="Calibri"/>
      <family val="2"/>
    </font>
    <font>
      <sz val="20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Continuous"/>
    </xf>
    <xf numFmtId="0" fontId="4" fillId="6" borderId="0" xfId="0" applyFont="1" applyFill="1" applyAlignment="1">
      <alignment horizontal="centerContinuous"/>
    </xf>
    <xf numFmtId="164" fontId="3" fillId="0" borderId="0" xfId="0" applyNumberFormat="1" applyFont="1" applyAlignment="1">
      <alignment horizontal="center"/>
    </xf>
    <xf numFmtId="0" fontId="6" fillId="5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7" borderId="0" xfId="0" applyFont="1" applyFill="1" applyAlignment="1">
      <alignment horizontal="center"/>
    </xf>
    <xf numFmtId="3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top style="medium">
          <color theme="0"/>
        </top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 style="medium">
          <color theme="0"/>
        </vertical>
        <horizontal style="medium">
          <color theme="0"/>
        </horizontal>
      </border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 PREP'!$K$2</c:f>
              <c:strCache>
                <c:ptCount val="1"/>
                <c:pt idx="0">
                  <c:v>2021</c:v>
                </c:pt>
              </c:strCache>
            </c:strRef>
          </c:tx>
          <c:spPr>
            <a:ln w="2222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PREP'!$J$3:$J$14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PREP'!$K$3:$K$14</c:f>
              <c:numCache>
                <c:formatCode>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1421</c:v>
                </c:pt>
                <c:pt idx="5">
                  <c:v>1511</c:v>
                </c:pt>
                <c:pt idx="6">
                  <c:v>1571</c:v>
                </c:pt>
                <c:pt idx="7">
                  <c:v>1634</c:v>
                </c:pt>
                <c:pt idx="8">
                  <c:v>2021</c:v>
                </c:pt>
                <c:pt idx="9">
                  <c:v>2640</c:v>
                </c:pt>
                <c:pt idx="10">
                  <c:v>2923</c:v>
                </c:pt>
                <c:pt idx="11">
                  <c:v>3163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5-449E-AB6E-A4064BB4A491}"/>
            </c:ext>
          </c:extLst>
        </c:ser>
        <c:ser>
          <c:idx val="1"/>
          <c:order val="1"/>
          <c:tx>
            <c:strRef>
              <c:f>'DATA PREP'!$L$2</c:f>
              <c:strCache>
                <c:ptCount val="1"/>
                <c:pt idx="0">
                  <c:v>2022</c:v>
                </c:pt>
              </c:strCache>
            </c:strRef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PREP'!$J$3:$J$14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PREP'!$L$3:$L$14</c:f>
              <c:numCache>
                <c:formatCode>#,##0</c:formatCode>
                <c:ptCount val="12"/>
                <c:pt idx="0">
                  <c:v>2376</c:v>
                </c:pt>
                <c:pt idx="1">
                  <c:v>1898</c:v>
                </c:pt>
                <c:pt idx="2">
                  <c:v>2007</c:v>
                </c:pt>
                <c:pt idx="3">
                  <c:v>2180</c:v>
                </c:pt>
                <c:pt idx="4">
                  <c:v>2071</c:v>
                </c:pt>
                <c:pt idx="5">
                  <c:v>2067</c:v>
                </c:pt>
                <c:pt idx="6">
                  <c:v>2233</c:v>
                </c:pt>
                <c:pt idx="7">
                  <c:v>2365</c:v>
                </c:pt>
                <c:pt idx="8">
                  <c:v>2585</c:v>
                </c:pt>
                <c:pt idx="9">
                  <c:v>3060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B5-449E-AB6E-A4064BB4A491}"/>
            </c:ext>
          </c:extLst>
        </c:ser>
        <c:ser>
          <c:idx val="2"/>
          <c:order val="2"/>
          <c:tx>
            <c:strRef>
              <c:f>'DATA PREP'!$M$2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/>
              </a:solidFill>
              <a:ln w="34925">
                <a:solidFill>
                  <a:schemeClr val="accent1"/>
                </a:solidFill>
              </a:ln>
              <a:effectLst/>
            </c:spPr>
          </c:marker>
          <c:cat>
            <c:strRef>
              <c:f>'DATA PREP'!$J$3:$J$14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PREP'!$M$3:$M$14</c:f>
              <c:numCache>
                <c:formatCode>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3060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B5-449E-AB6E-A4064BB4A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763263"/>
        <c:axId val="372771999"/>
      </c:lineChart>
      <c:catAx>
        <c:axId val="372763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Month</a:t>
                </a:r>
              </a:p>
            </c:rich>
          </c:tx>
          <c:layout>
            <c:manualLayout>
              <c:xMode val="edge"/>
              <c:yMode val="edge"/>
              <c:x val="0.52706407911132325"/>
              <c:y val="0.89228040244969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71999"/>
        <c:crosses val="autoZero"/>
        <c:auto val="1"/>
        <c:lblAlgn val="ctr"/>
        <c:lblOffset val="100"/>
        <c:noMultiLvlLbl val="0"/>
      </c:catAx>
      <c:valAx>
        <c:axId val="3727719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Headcount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2.6788356000954427E-2"/>
              <c:y val="0.227659667541557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6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810104986876641"/>
          <c:y val="6.6759101234306381E-2"/>
          <c:w val="0.72134339457567809"/>
          <c:h val="0.872099283712339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PREP'!$Y$2</c:f>
              <c:strCache>
                <c:ptCount val="1"/>
                <c:pt idx="0">
                  <c:v>HEADS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50000"/>
                  <a:alpha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PREP'!$X$3:$X$12</c:f>
              <c:strCache>
                <c:ptCount val="10"/>
                <c:pt idx="0">
                  <c:v>CLIENT 7</c:v>
                </c:pt>
                <c:pt idx="1">
                  <c:v>CLIENT 1</c:v>
                </c:pt>
                <c:pt idx="2">
                  <c:v>CLIENT 9</c:v>
                </c:pt>
                <c:pt idx="3">
                  <c:v>CLIENT 2</c:v>
                </c:pt>
                <c:pt idx="4">
                  <c:v>CLIENT 4</c:v>
                </c:pt>
                <c:pt idx="5">
                  <c:v>CLIENT 8</c:v>
                </c:pt>
                <c:pt idx="6">
                  <c:v>CLIENT 10</c:v>
                </c:pt>
                <c:pt idx="7">
                  <c:v>CLIENT 6</c:v>
                </c:pt>
                <c:pt idx="8">
                  <c:v>CLIENT 5</c:v>
                </c:pt>
                <c:pt idx="9">
                  <c:v>CLIENT 3</c:v>
                </c:pt>
              </c:strCache>
            </c:strRef>
          </c:cat>
          <c:val>
            <c:numRef>
              <c:f>'DATA PREP'!$Y$3:$Y$12</c:f>
              <c:numCache>
                <c:formatCode>#,##0</c:formatCode>
                <c:ptCount val="10"/>
                <c:pt idx="0">
                  <c:v>5392</c:v>
                </c:pt>
                <c:pt idx="1">
                  <c:v>3060</c:v>
                </c:pt>
                <c:pt idx="2">
                  <c:v>2980</c:v>
                </c:pt>
                <c:pt idx="3">
                  <c:v>1751</c:v>
                </c:pt>
                <c:pt idx="4">
                  <c:v>1108</c:v>
                </c:pt>
                <c:pt idx="5">
                  <c:v>579</c:v>
                </c:pt>
                <c:pt idx="6">
                  <c:v>253</c:v>
                </c:pt>
                <c:pt idx="7">
                  <c:v>229</c:v>
                </c:pt>
                <c:pt idx="8">
                  <c:v>227</c:v>
                </c:pt>
                <c:pt idx="9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C-4E10-B3E3-4C77F4228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223919855"/>
        <c:axId val="1223922767"/>
      </c:barChart>
      <c:catAx>
        <c:axId val="12239198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922767"/>
        <c:crosses val="autoZero"/>
        <c:auto val="1"/>
        <c:lblAlgn val="ctr"/>
        <c:lblOffset val="100"/>
        <c:noMultiLvlLbl val="0"/>
      </c:catAx>
      <c:valAx>
        <c:axId val="1223922767"/>
        <c:scaling>
          <c:orientation val="minMax"/>
        </c:scaling>
        <c:delete val="1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Headcount</a:t>
                </a:r>
              </a:p>
            </c:rich>
          </c:tx>
          <c:layout>
            <c:manualLayout>
              <c:xMode val="edge"/>
              <c:yMode val="edge"/>
              <c:x val="0.31793941382327207"/>
              <c:y val="0.93093149500890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crossAx val="122391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3862926627402495E-2"/>
          <c:y val="5.129554033511538E-2"/>
          <c:w val="0.91227414674519502"/>
          <c:h val="0.914566188987764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'DATA PREP'!$E$7</c:f>
              <c:strCache>
                <c:ptCount val="1"/>
                <c:pt idx="0">
                  <c:v>Branch: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PREP'!$F$7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AD-4983-8FD6-310CE8CD5688}"/>
            </c:ext>
          </c:extLst>
        </c:ser>
        <c:ser>
          <c:idx val="1"/>
          <c:order val="1"/>
          <c:tx>
            <c:strRef>
              <c:f>'DATA PREP'!$E$8</c:f>
              <c:strCache>
                <c:ptCount val="1"/>
                <c:pt idx="0">
                  <c:v>Contracts: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PREP'!$F$8</c:f>
              <c:numCache>
                <c:formatCode>#,##0</c:formatCode>
                <c:ptCount val="1"/>
                <c:pt idx="0">
                  <c:v>3060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AD-4983-8FD6-310CE8CD5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21014847"/>
        <c:axId val="1321019007"/>
      </c:barChart>
      <c:catAx>
        <c:axId val="13210148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21019007"/>
        <c:crosses val="autoZero"/>
        <c:auto val="1"/>
        <c:lblAlgn val="ctr"/>
        <c:lblOffset val="100"/>
        <c:noMultiLvlLbl val="0"/>
      </c:catAx>
      <c:valAx>
        <c:axId val="1321019007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32101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2001009757852782"/>
          <c:y val="4.0345253714463618E-2"/>
          <c:w val="0.5520044132948938"/>
          <c:h val="6.363235821306936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069941959312894E-2"/>
          <c:y val="6.9068540571053827E-2"/>
          <c:w val="0.91332055435611037"/>
          <c:h val="0.8708417569193742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PREP'!$S$2</c:f>
              <c:strCache>
                <c:ptCount val="1"/>
                <c:pt idx="0">
                  <c:v>MOM%∆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PREP'!$O$3:$O$12</c:f>
              <c:numCache>
                <c:formatCode>General</c:formatCode>
                <c:ptCount val="10"/>
              </c:numCache>
            </c:numRef>
          </c:cat>
          <c:val>
            <c:numRef>
              <c:f>'DATA PREP'!$Z$3:$Z$12</c:f>
              <c:numCache>
                <c:formatCode>0.0%</c:formatCode>
                <c:ptCount val="10"/>
                <c:pt idx="0">
                  <c:v>9.0835524984826943E-2</c:v>
                </c:pt>
                <c:pt idx="1">
                  <c:v>0.18375241779497098</c:v>
                </c:pt>
                <c:pt idx="2">
                  <c:v>-2.741514360313313E-2</c:v>
                </c:pt>
                <c:pt idx="3">
                  <c:v>0.11386768447837148</c:v>
                </c:pt>
                <c:pt idx="4">
                  <c:v>-0.14637904468412943</c:v>
                </c:pt>
                <c:pt idx="5">
                  <c:v>0.130859375</c:v>
                </c:pt>
                <c:pt idx="6">
                  <c:v>-6.6420664206642055E-2</c:v>
                </c:pt>
                <c:pt idx="7">
                  <c:v>-0.2636655948553055</c:v>
                </c:pt>
                <c:pt idx="8">
                  <c:v>-5.4166666666666696E-2</c:v>
                </c:pt>
                <c:pt idx="9">
                  <c:v>-0.11688311688311692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4298-481F-A610-EA9C5DB25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223919855"/>
        <c:axId val="1223922767"/>
      </c:barChart>
      <c:catAx>
        <c:axId val="1223919855"/>
        <c:scaling>
          <c:orientation val="maxMin"/>
        </c:scaling>
        <c:delete val="0"/>
        <c:axPos val="l"/>
        <c:numFmt formatCode=";;;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922767"/>
        <c:crosses val="autoZero"/>
        <c:auto val="1"/>
        <c:lblAlgn val="ctr"/>
        <c:lblOffset val="100"/>
        <c:noMultiLvlLbl val="0"/>
      </c:catAx>
      <c:valAx>
        <c:axId val="1223922767"/>
        <c:scaling>
          <c:orientation val="minMax"/>
        </c:scaling>
        <c:delete val="1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MOM %</a:t>
                </a:r>
                <a:r>
                  <a:rPr lang="en-GB" sz="1200" b="1">
                    <a:latin typeface="Calibri" panose="020F0502020204030204" pitchFamily="34" charset="0"/>
                    <a:cs typeface="Calibri" panose="020F0502020204030204" pitchFamily="34" charset="0"/>
                  </a:rPr>
                  <a:t>∆</a:t>
                </a:r>
                <a:endParaRPr lang="en-GB" sz="1200" b="1"/>
              </a:p>
            </c:rich>
          </c:tx>
          <c:layout>
            <c:manualLayout>
              <c:xMode val="edge"/>
              <c:yMode val="edge"/>
              <c:x val="0.6443897825959507"/>
              <c:y val="0.930931407942238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crossAx val="122391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45318</xdr:colOff>
      <xdr:row>1</xdr:row>
      <xdr:rowOff>0</xdr:rowOff>
    </xdr:from>
    <xdr:to>
      <xdr:col>19</xdr:col>
      <xdr:colOff>104775</xdr:colOff>
      <xdr:row>9</xdr:row>
      <xdr:rowOff>19050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EAB4AE0-F300-4A07-A15E-8236E80371CD}"/>
            </a:ext>
          </a:extLst>
        </xdr:cNvPr>
        <xdr:cNvGrpSpPr/>
      </xdr:nvGrpSpPr>
      <xdr:grpSpPr>
        <a:xfrm>
          <a:off x="188193" y="190500"/>
          <a:ext cx="11146557" cy="1200150"/>
          <a:chOff x="493689" y="190500"/>
          <a:chExt cx="11317855" cy="1200150"/>
        </a:xfrm>
      </xdr:grpSpPr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5F098151-1933-4671-B77A-AE3120069682}"/>
              </a:ext>
            </a:extLst>
          </xdr:cNvPr>
          <xdr:cNvSpPr txBox="1"/>
        </xdr:nvSpPr>
        <xdr:spPr>
          <a:xfrm>
            <a:off x="609600" y="190500"/>
            <a:ext cx="8039100" cy="5905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2800" b="1"/>
              <a:t>HEADCOUNT DASHBOARD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A6C61B5F-0F5F-4EF8-A1A7-BFD2DE582761}"/>
              </a:ext>
            </a:extLst>
          </xdr:cNvPr>
          <xdr:cNvSpPr txBox="1"/>
        </xdr:nvSpPr>
        <xdr:spPr>
          <a:xfrm>
            <a:off x="493689" y="800100"/>
            <a:ext cx="1219200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lang="en-GB" sz="2000"/>
              <a:t>How</a:t>
            </a:r>
            <a:r>
              <a:rPr lang="en-GB" sz="2000" baseline="0"/>
              <a:t> did</a:t>
            </a:r>
            <a:endParaRPr lang="en-GB" sz="20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EBB1EB01-952C-42E9-8280-11DADED8D28E}"/>
              </a:ext>
            </a:extLst>
          </xdr:cNvPr>
          <xdr:cNvSpPr txBox="1"/>
        </xdr:nvSpPr>
        <xdr:spPr>
          <a:xfrm>
            <a:off x="3694529" y="800100"/>
            <a:ext cx="1828800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2000"/>
              <a:t>perform in</a:t>
            </a:r>
          </a:p>
        </xdr:txBody>
      </xdr:sp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E983BF41-CD10-4FCD-B944-4B926D0423E7}"/>
              </a:ext>
            </a:extLst>
          </xdr:cNvPr>
          <xdr:cNvCxnSpPr/>
        </xdr:nvCxnSpPr>
        <xdr:spPr>
          <a:xfrm>
            <a:off x="583074" y="1390650"/>
            <a:ext cx="11228470" cy="0"/>
          </a:xfrm>
          <a:prstGeom prst="line">
            <a:avLst/>
          </a:prstGeom>
          <a:ln w="25400"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</xdr:colOff>
      <xdr:row>9</xdr:row>
      <xdr:rowOff>85572</xdr:rowOff>
    </xdr:from>
    <xdr:to>
      <xdr:col>19</xdr:col>
      <xdr:colOff>295281</xdr:colOff>
      <xdr:row>34</xdr:row>
      <xdr:rowOff>189162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932CB71-DD2C-4DCB-883A-18DD2D99FFA9}"/>
            </a:ext>
          </a:extLst>
        </xdr:cNvPr>
        <xdr:cNvGrpSpPr/>
      </xdr:nvGrpSpPr>
      <xdr:grpSpPr>
        <a:xfrm>
          <a:off x="142876" y="1457172"/>
          <a:ext cx="11382380" cy="4866090"/>
          <a:chOff x="447676" y="1771650"/>
          <a:chExt cx="11698255" cy="4905376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504F917D-CA55-4762-BE9D-5FFFFC7391D5}"/>
              </a:ext>
            </a:extLst>
          </xdr:cNvPr>
          <xdr:cNvSpPr txBox="1"/>
        </xdr:nvSpPr>
        <xdr:spPr>
          <a:xfrm>
            <a:off x="609600" y="1771650"/>
            <a:ext cx="3655916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1600"/>
              <a:t>This</a:t>
            </a:r>
            <a:r>
              <a:rPr lang="en-GB" sz="1600" baseline="0"/>
              <a:t> was the </a:t>
            </a:r>
            <a:r>
              <a:rPr lang="en-GB" sz="1600" b="1" baseline="0">
                <a:solidFill>
                  <a:schemeClr val="accent1"/>
                </a:solidFill>
              </a:rPr>
              <a:t>headcount</a:t>
            </a:r>
            <a:r>
              <a:rPr lang="en-GB" sz="1600" baseline="0"/>
              <a:t> we supplied...</a:t>
            </a:r>
            <a:endParaRPr lang="en-GB" sz="1600"/>
          </a:p>
        </xdr:txBody>
      </xdr:sp>
      <xdr:sp macro="" textlink="'DATA PREP'!F2">
        <xdr:nvSpPr>
          <xdr:cNvPr id="10" name="TextBox 9">
            <a:extLst>
              <a:ext uri="{FF2B5EF4-FFF2-40B4-BE49-F238E27FC236}">
                <a16:creationId xmlns:a16="http://schemas.microsoft.com/office/drawing/2014/main" id="{47D75626-CBEC-40FD-8674-CEE06F99B3E1}"/>
              </a:ext>
            </a:extLst>
          </xdr:cNvPr>
          <xdr:cNvSpPr txBox="1"/>
        </xdr:nvSpPr>
        <xdr:spPr>
          <a:xfrm>
            <a:off x="1295400" y="2133600"/>
            <a:ext cx="1866900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FAA1B80E-BE8D-4C8B-870F-8B637BCF1620}" type="TxLink">
              <a:rPr lang="en-US" sz="3200" b="1" i="0" u="none" strike="noStrike">
                <a:solidFill>
                  <a:schemeClr val="accent1"/>
                </a:solidFill>
                <a:latin typeface="Calibri"/>
                <a:cs typeface="Calibri"/>
              </a:rPr>
              <a:pPr algn="ctr"/>
              <a:t>3,060</a:t>
            </a:fld>
            <a:endParaRPr lang="en-GB" sz="4000" b="1">
              <a:solidFill>
                <a:schemeClr val="accent1"/>
              </a:solidFill>
            </a:endParaRPr>
          </a:p>
        </xdr:txBody>
      </xdr: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421A6036-8854-49A7-B46C-361279702752}"/>
              </a:ext>
            </a:extLst>
          </xdr:cNvPr>
          <xdr:cNvCxnSpPr/>
        </xdr:nvCxnSpPr>
        <xdr:spPr>
          <a:xfrm>
            <a:off x="609600" y="2609850"/>
            <a:ext cx="3267075" cy="0"/>
          </a:xfrm>
          <a:prstGeom prst="line">
            <a:avLst/>
          </a:prstGeom>
          <a:ln w="25400"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C27C827A-935E-48E0-98C3-51321C0B71D2}"/>
              </a:ext>
            </a:extLst>
          </xdr:cNvPr>
          <xdr:cNvCxnSpPr/>
        </xdr:nvCxnSpPr>
        <xdr:spPr>
          <a:xfrm>
            <a:off x="2276475" y="2619375"/>
            <a:ext cx="0" cy="800100"/>
          </a:xfrm>
          <a:prstGeom prst="line">
            <a:avLst/>
          </a:prstGeom>
          <a:ln w="25400"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46A8726D-268E-4678-AB46-E997177741CA}"/>
              </a:ext>
            </a:extLst>
          </xdr:cNvPr>
          <xdr:cNvSpPr txBox="1"/>
        </xdr:nvSpPr>
        <xdr:spPr>
          <a:xfrm>
            <a:off x="781050" y="3105150"/>
            <a:ext cx="1409700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100"/>
              <a:t>vs.</a:t>
            </a:r>
            <a:r>
              <a:rPr lang="en-GB" sz="1100" baseline="0"/>
              <a:t> Last Month</a:t>
            </a:r>
            <a:endParaRPr lang="en-GB" sz="1100"/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9330219F-A5CC-44FF-8CD6-623A0A4C1528}"/>
              </a:ext>
            </a:extLst>
          </xdr:cNvPr>
          <xdr:cNvSpPr txBox="1"/>
        </xdr:nvSpPr>
        <xdr:spPr>
          <a:xfrm>
            <a:off x="2533650" y="3114675"/>
            <a:ext cx="1266825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100"/>
              <a:t>vs.</a:t>
            </a:r>
            <a:r>
              <a:rPr lang="en-GB" sz="1100" baseline="0"/>
              <a:t> Last Year</a:t>
            </a:r>
            <a:endParaRPr lang="en-GB" sz="1100"/>
          </a:p>
        </xdr:txBody>
      </xdr:sp>
      <mc:AlternateContent xmlns:mc="http://schemas.openxmlformats.org/markup-compatibility/2006" xmlns:a14="http://schemas.microsoft.com/office/drawing/2010/main">
        <mc:Choice Requires="a14">
          <xdr:pic>
            <xdr:nvPicPr>
              <xdr:cNvPr id="28" name="Picture 27">
                <a:extLst>
                  <a:ext uri="{FF2B5EF4-FFF2-40B4-BE49-F238E27FC236}">
                    <a16:creationId xmlns:a16="http://schemas.microsoft.com/office/drawing/2014/main" id="{FC2AC91D-F731-46DE-B43A-21926652A0B4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DATA PREP'!$F$6" spid="_x0000_s3289"/>
                  </a:ext>
                </a:extLst>
              </xdr:cNvPicPr>
            </xdr:nvPicPr>
            <xdr:blipFill>
              <a:blip xmlns:r="http://schemas.openxmlformats.org/officeDocument/2006/relationships" r:embed="rId1"/>
              <a:srcRect/>
              <a:stretch>
                <a:fillRect/>
              </a:stretch>
            </xdr:blipFill>
            <xdr:spPr bwMode="auto">
              <a:xfrm>
                <a:off x="704850" y="2762525"/>
                <a:ext cx="1438275" cy="458806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  <mc:AlternateContent xmlns:mc="http://schemas.openxmlformats.org/markup-compatibility/2006" xmlns:a14="http://schemas.microsoft.com/office/drawing/2010/main">
        <mc:Choice Requires="a14">
          <xdr:pic>
            <xdr:nvPicPr>
              <xdr:cNvPr id="29" name="Picture 28">
                <a:extLst>
                  <a:ext uri="{FF2B5EF4-FFF2-40B4-BE49-F238E27FC236}">
                    <a16:creationId xmlns:a16="http://schemas.microsoft.com/office/drawing/2014/main" id="{F384B0D4-307E-49CA-8CA4-E3F67D62023D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DATA PREP'!$F$5" spid="_x0000_s3290"/>
                  </a:ext>
                </a:extLst>
              </xdr:cNvPicPr>
            </xdr:nvPicPr>
            <xdr:blipFill>
              <a:blip xmlns:r="http://schemas.openxmlformats.org/officeDocument/2006/relationships" r:embed="rId2"/>
              <a:srcRect/>
              <a:stretch>
                <a:fillRect/>
              </a:stretch>
            </xdr:blipFill>
            <xdr:spPr bwMode="auto">
              <a:xfrm>
                <a:off x="2381250" y="2762251"/>
                <a:ext cx="1440000" cy="459354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E526F99F-E58C-4FAB-970F-EF6562A26658}"/>
              </a:ext>
            </a:extLst>
          </xdr:cNvPr>
          <xdr:cNvSpPr txBox="1"/>
        </xdr:nvSpPr>
        <xdr:spPr>
          <a:xfrm>
            <a:off x="523874" y="3714750"/>
            <a:ext cx="3888482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1600"/>
              <a:t>...and</a:t>
            </a:r>
            <a:r>
              <a:rPr lang="en-GB" sz="1600" baseline="0"/>
              <a:t> the headcount trend in </a:t>
            </a:r>
            <a:r>
              <a:rPr lang="en-GB" sz="1600" b="1" baseline="0">
                <a:solidFill>
                  <a:schemeClr val="accent1"/>
                </a:solidFill>
              </a:rPr>
              <a:t>2022</a:t>
            </a:r>
            <a:r>
              <a:rPr lang="en-GB" sz="1600" baseline="0"/>
              <a:t> vs </a:t>
            </a:r>
            <a:r>
              <a:rPr lang="en-GB" sz="1600" b="1" baseline="0">
                <a:solidFill>
                  <a:schemeClr val="bg1">
                    <a:lumMod val="65000"/>
                  </a:schemeClr>
                </a:solidFill>
              </a:rPr>
              <a:t>2021</a:t>
            </a:r>
          </a:p>
        </xdr:txBody>
      </xdr:sp>
      <xdr:graphicFrame macro="">
        <xdr:nvGraphicFramePr>
          <xdr:cNvPr id="31" name="Chart 30">
            <a:extLst>
              <a:ext uri="{FF2B5EF4-FFF2-40B4-BE49-F238E27FC236}">
                <a16:creationId xmlns:a16="http://schemas.microsoft.com/office/drawing/2014/main" id="{AB690AFE-7C4F-4688-B89C-5F9F54F192C0}"/>
              </a:ext>
            </a:extLst>
          </xdr:cNvPr>
          <xdr:cNvGraphicFramePr>
            <a:graphicFrameLocks/>
          </xdr:cNvGraphicFramePr>
        </xdr:nvGraphicFramePr>
        <xdr:xfrm>
          <a:off x="447676" y="4191000"/>
          <a:ext cx="3771900" cy="24098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FAC893A5-467D-4EDE-9040-CEB2158A44A0}"/>
              </a:ext>
            </a:extLst>
          </xdr:cNvPr>
          <xdr:cNvGraphicFramePr>
            <a:graphicFrameLocks/>
          </xdr:cNvGraphicFramePr>
        </xdr:nvGraphicFramePr>
        <xdr:xfrm>
          <a:off x="6151248" y="1933576"/>
          <a:ext cx="4572000" cy="47434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F072D1E5-5C8A-4EE3-B229-68F4E6408875}"/>
              </a:ext>
            </a:extLst>
          </xdr:cNvPr>
          <xdr:cNvSpPr txBox="1"/>
        </xdr:nvSpPr>
        <xdr:spPr>
          <a:xfrm>
            <a:off x="7167229" y="1771804"/>
            <a:ext cx="4978702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1600"/>
              <a:t>This</a:t>
            </a:r>
            <a:r>
              <a:rPr lang="en-GB" sz="1600" baseline="0"/>
              <a:t> is how each </a:t>
            </a:r>
            <a:r>
              <a:rPr lang="en-GB" sz="1600" b="1" baseline="0">
                <a:solidFill>
                  <a:schemeClr val="accent1"/>
                </a:solidFill>
              </a:rPr>
              <a:t>contract</a:t>
            </a:r>
            <a:r>
              <a:rPr lang="en-GB" sz="1600" baseline="0"/>
              <a:t> compared against each other</a:t>
            </a:r>
            <a:endParaRPr lang="en-GB" sz="1600"/>
          </a:p>
        </xdr:txBody>
      </xdr:sp>
    </xdr:grpSp>
    <xdr:clientData/>
  </xdr:twoCellAnchor>
  <xdr:twoCellAnchor>
    <xdr:from>
      <xdr:col>6</xdr:col>
      <xdr:colOff>371476</xdr:colOff>
      <xdr:row>8</xdr:row>
      <xdr:rowOff>171450</xdr:rowOff>
    </xdr:from>
    <xdr:to>
      <xdr:col>11</xdr:col>
      <xdr:colOff>219076</xdr:colOff>
      <xdr:row>12</xdr:row>
      <xdr:rowOff>19050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BEC2117-2B8C-4BAC-88F2-D400666BB1E3}"/>
            </a:ext>
          </a:extLst>
        </xdr:cNvPr>
        <xdr:cNvSpPr txBox="1"/>
      </xdr:nvSpPr>
      <xdr:spPr>
        <a:xfrm>
          <a:off x="3676651" y="1352550"/>
          <a:ext cx="28956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600" baseline="0"/>
            <a:t>Distribution of heads between...</a:t>
          </a:r>
          <a:endParaRPr lang="en-GB" sz="1600"/>
        </a:p>
      </xdr:txBody>
    </xdr:sp>
    <xdr:clientData/>
  </xdr:twoCellAnchor>
  <xdr:twoCellAnchor>
    <xdr:from>
      <xdr:col>6</xdr:col>
      <xdr:colOff>152400</xdr:colOff>
      <xdr:row>10</xdr:row>
      <xdr:rowOff>1</xdr:rowOff>
    </xdr:from>
    <xdr:to>
      <xdr:col>11</xdr:col>
      <xdr:colOff>289322</xdr:colOff>
      <xdr:row>33</xdr:row>
      <xdr:rowOff>133351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59E9FACF-3E8D-487A-9C3C-82B3BB4F54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450021</xdr:colOff>
      <xdr:row>10</xdr:row>
      <xdr:rowOff>57150</xdr:rowOff>
    </xdr:from>
    <xdr:to>
      <xdr:col>20</xdr:col>
      <xdr:colOff>0</xdr:colOff>
      <xdr:row>35</xdr:row>
      <xdr:rowOff>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975113A1-74F9-43B6-8C95-3B90AEE13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342900</xdr:colOff>
      <xdr:row>1</xdr:row>
      <xdr:rowOff>38100</xdr:rowOff>
    </xdr:from>
    <xdr:to>
      <xdr:col>19</xdr:col>
      <xdr:colOff>66675</xdr:colOff>
      <xdr:row>8</xdr:row>
      <xdr:rowOff>114300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D979CB2-7F8D-4E93-8CFD-E2B359CF1E7C}"/>
            </a:ext>
          </a:extLst>
        </xdr:cNvPr>
        <xdr:cNvSpPr txBox="1"/>
      </xdr:nvSpPr>
      <xdr:spPr>
        <a:xfrm>
          <a:off x="8524875" y="228600"/>
          <a:ext cx="277177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ENTER</a:t>
          </a:r>
          <a:r>
            <a:rPr lang="en-GB" sz="1400" baseline="0"/>
            <a:t> LOGO HERE</a:t>
          </a:r>
          <a:endParaRPr lang="en-GB" sz="14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4AFD7-F5F6-4675-9E40-24B678CFE6F5}" name="DATA" displayName="DATA" ref="A1:G221" totalsRowShown="0" headerRowDxfId="11" dataDxfId="9" headerRowBorderDxfId="10" tableBorderDxfId="8" totalsRowBorderDxfId="7">
  <autoFilter ref="A1:G221" xr:uid="{0384AFD7-F5F6-4675-9E40-24B678CFE6F5}"/>
  <sortState xmlns:xlrd2="http://schemas.microsoft.com/office/spreadsheetml/2017/richdata2" ref="A2:E121">
    <sortCondition ref="B2:B121"/>
    <sortCondition ref="A2:A121"/>
  </sortState>
  <tableColumns count="7">
    <tableColumn id="1" xr3:uid="{11A28F55-0B80-4D23-9038-F7A1E7488EC8}" name="Contract Name" dataDxfId="6"/>
    <tableColumn id="11" xr3:uid="{C48B4365-49E8-4A89-8708-471D26DA0E43}" name="Month Num" dataDxfId="5"/>
    <tableColumn id="2" xr3:uid="{D3DE80EC-24BD-4CC3-8B4A-BAC6E1BBC1FE}" name="Month" dataDxfId="4"/>
    <tableColumn id="3" xr3:uid="{565C2F93-454F-4D7A-9570-E4DFA44C3A22}" name="Year" dataDxfId="3"/>
    <tableColumn id="9" xr3:uid="{DF47643C-1792-4377-8BD3-FE89E599BEE1}" name="HEADS" dataDxfId="2"/>
    <tableColumn id="4" xr3:uid="{2ECDFD7C-EB56-496C-AFF7-74D81FDB4B12}" name="BRANCH" dataDxfId="1"/>
    <tableColumn id="5" xr3:uid="{24B1CB4E-731E-4F85-A9FA-FE4BA763A953}" name="CONTRAC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F56A-9093-4ED1-8CE0-8231B2B62BBB}">
  <dimension ref="A1:T35"/>
  <sheetViews>
    <sheetView showGridLines="0" showRowColHeaders="0" tabSelected="1" workbookViewId="0"/>
  </sheetViews>
  <sheetFormatPr defaultColWidth="0" defaultRowHeight="15" zeroHeight="1" x14ac:dyDescent="0.25"/>
  <cols>
    <col min="1" max="1" width="2.140625" customWidth="1"/>
    <col min="2" max="3" width="9.140625" customWidth="1"/>
    <col min="4" max="6" width="9.7109375" customWidth="1"/>
    <col min="7" max="20" width="9.140625" customWidth="1"/>
    <col min="21" max="16384" width="9.140625" hidden="1"/>
  </cols>
  <sheetData>
    <row r="1" spans="4:12" x14ac:dyDescent="0.25"/>
    <row r="2" spans="4:12" x14ac:dyDescent="0.25"/>
    <row r="3" spans="4:12" x14ac:dyDescent="0.25"/>
    <row r="4" spans="4:12" x14ac:dyDescent="0.25"/>
    <row r="5" spans="4:12" ht="2.1" customHeight="1" x14ac:dyDescent="0.25"/>
    <row r="6" spans="4:12" ht="2.1" customHeight="1" x14ac:dyDescent="0.25"/>
    <row r="7" spans="4:12" x14ac:dyDescent="0.25">
      <c r="D7" s="26" t="s">
        <v>53</v>
      </c>
      <c r="E7" s="26"/>
      <c r="F7" s="26"/>
      <c r="I7" s="27" t="str">
        <f>'DATA PREP'!B23&amp;"?"</f>
        <v>October 2022?</v>
      </c>
      <c r="J7" s="27"/>
      <c r="K7" s="27"/>
      <c r="L7" s="27"/>
    </row>
    <row r="8" spans="4:12" x14ac:dyDescent="0.25">
      <c r="D8" s="26"/>
      <c r="E8" s="26"/>
      <c r="F8" s="26"/>
      <c r="I8" s="27"/>
      <c r="J8" s="27"/>
      <c r="K8" s="27"/>
      <c r="L8" s="27"/>
    </row>
    <row r="9" spans="4:12" x14ac:dyDescent="0.25"/>
    <row r="10" spans="4:12" x14ac:dyDescent="0.25"/>
    <row r="11" spans="4:12" x14ac:dyDescent="0.25"/>
    <row r="12" spans="4:12" x14ac:dyDescent="0.25"/>
    <row r="13" spans="4:12" x14ac:dyDescent="0.25"/>
    <row r="14" spans="4:12" x14ac:dyDescent="0.25"/>
    <row r="15" spans="4:12" x14ac:dyDescent="0.25"/>
    <row r="16" spans="4:12" x14ac:dyDescent="0.25"/>
    <row r="17" spans="2:5" x14ac:dyDescent="0.25">
      <c r="B17" s="28"/>
      <c r="E17" s="29"/>
    </row>
    <row r="18" spans="2:5" ht="15" customHeight="1" x14ac:dyDescent="0.25">
      <c r="B18" s="28"/>
      <c r="E18" s="29"/>
    </row>
    <row r="19" spans="2:5" x14ac:dyDescent="0.25"/>
    <row r="20" spans="2:5" x14ac:dyDescent="0.25"/>
    <row r="21" spans="2:5" x14ac:dyDescent="0.25"/>
    <row r="22" spans="2:5" x14ac:dyDescent="0.25"/>
    <row r="23" spans="2:5" x14ac:dyDescent="0.25"/>
    <row r="24" spans="2:5" x14ac:dyDescent="0.25"/>
    <row r="25" spans="2:5" x14ac:dyDescent="0.25"/>
    <row r="26" spans="2:5" x14ac:dyDescent="0.25"/>
    <row r="27" spans="2:5" x14ac:dyDescent="0.25"/>
    <row r="28" spans="2:5" x14ac:dyDescent="0.25"/>
    <row r="29" spans="2:5" x14ac:dyDescent="0.25"/>
    <row r="30" spans="2:5" x14ac:dyDescent="0.25"/>
    <row r="31" spans="2:5" x14ac:dyDescent="0.25"/>
    <row r="32" spans="2:5" x14ac:dyDescent="0.25"/>
    <row r="33" x14ac:dyDescent="0.25"/>
    <row r="34" x14ac:dyDescent="0.25"/>
    <row r="35" x14ac:dyDescent="0.25"/>
  </sheetData>
  <mergeCells count="4">
    <mergeCell ref="D7:F8"/>
    <mergeCell ref="I7:L8"/>
    <mergeCell ref="B17:B18"/>
    <mergeCell ref="E17:E18"/>
  </mergeCells>
  <pageMargins left="0.7" right="0.7" top="0.75" bottom="0.75" header="0.3" footer="0.3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5A4C21CE-A901-4337-B391-C55BD0814790}">
            <xm:f>'DATA PREP'!$F$6&lt;0</xm:f>
            <x14:dxf>
              <font>
                <b/>
                <i val="0"/>
                <color rgb="FFC00000"/>
              </font>
            </x14:dxf>
          </x14:cfRule>
          <x14:cfRule type="expression" priority="3" id="{FE6B6438-5F94-4420-BF36-DF3DF3F2E5D8}">
            <xm:f>'DATA PREP'!$F$6&gt;0</xm:f>
            <x14:dxf>
              <font>
                <b/>
                <i val="0"/>
                <color rgb="FF00B050"/>
              </font>
            </x14:dxf>
          </x14:cfRule>
          <xm:sqref>B17:B18</xm:sqref>
        </x14:conditionalFormatting>
        <x14:conditionalFormatting xmlns:xm="http://schemas.microsoft.com/office/excel/2006/main">
          <x14:cfRule type="expression" priority="2" id="{6E658A41-C75A-4EAC-99C5-F8B6897362FC}">
            <xm:f>'DATA PREP'!$F$5&lt;0</xm:f>
            <x14:dxf>
              <font>
                <b/>
                <i val="0"/>
                <color rgb="FFC00000"/>
              </font>
            </x14:dxf>
          </x14:cfRule>
          <x14:cfRule type="expression" priority="1" id="{E604F7EA-5A67-4C33-9BC9-3DCCE0388324}">
            <xm:f>'DATA PREP'!$F$5&gt;0</xm:f>
            <x14:dxf>
              <font>
                <b/>
                <i val="0"/>
                <color rgb="FF00B050"/>
              </font>
            </x14:dxf>
          </x14:cfRule>
          <xm:sqref>E17:E18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11311-B148-4A5D-A7E6-D529A0CA4897}">
          <x14:formula1>
            <xm:f>_xlfn.ANCHORARRAY('DATA PREP'!$A$3)</xm:f>
          </x14:formula1>
          <xm:sqref>D7:F8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7166-E755-4BE7-BEFE-285340837E6E}">
  <dimension ref="A1:Z37"/>
  <sheetViews>
    <sheetView showGridLines="0" zoomScale="80" zoomScaleNormal="80" workbookViewId="0">
      <selection activeCell="X35" sqref="X35"/>
    </sheetView>
  </sheetViews>
  <sheetFormatPr defaultRowHeight="15.75" x14ac:dyDescent="0.25"/>
  <cols>
    <col min="1" max="2" width="18.85546875" style="10" bestFit="1" customWidth="1"/>
    <col min="3" max="4" width="2.7109375" style="10" customWidth="1"/>
    <col min="5" max="5" width="15.5703125" style="10" bestFit="1" customWidth="1"/>
    <col min="6" max="6" width="9.85546875" style="10" bestFit="1" customWidth="1"/>
    <col min="7" max="8" width="2.7109375" style="10" customWidth="1"/>
    <col min="9" max="12" width="10.7109375" style="10" customWidth="1"/>
    <col min="13" max="13" width="11.5703125" style="10" bestFit="1" customWidth="1"/>
    <col min="14" max="15" width="2.7109375" style="10" customWidth="1"/>
    <col min="16" max="16" width="18.85546875" style="10" bestFit="1" customWidth="1"/>
    <col min="17" max="20" width="10.7109375" style="10" customWidth="1"/>
    <col min="21" max="22" width="2.7109375" style="10" customWidth="1"/>
    <col min="23" max="23" width="9.140625" style="10"/>
    <col min="24" max="24" width="18.85546875" style="10" bestFit="1" customWidth="1"/>
    <col min="25" max="25" width="7.42578125" style="10" bestFit="1" customWidth="1"/>
    <col min="26" max="26" width="9.5703125" style="10" bestFit="1" customWidth="1"/>
    <col min="27" max="16384" width="9.140625" style="10"/>
  </cols>
  <sheetData>
    <row r="1" spans="1:26" x14ac:dyDescent="0.25">
      <c r="A1" s="12" t="s">
        <v>17</v>
      </c>
      <c r="B1" s="12"/>
      <c r="E1" s="13" t="s">
        <v>34</v>
      </c>
      <c r="F1" s="13"/>
      <c r="I1" s="13" t="s">
        <v>43</v>
      </c>
      <c r="J1" s="13"/>
      <c r="K1" s="13"/>
      <c r="L1" s="13"/>
      <c r="M1" s="13"/>
      <c r="P1" s="13" t="s">
        <v>47</v>
      </c>
      <c r="Q1" s="13"/>
      <c r="R1" s="13"/>
      <c r="S1" s="13"/>
      <c r="T1" s="13"/>
      <c r="W1" s="13" t="s">
        <v>48</v>
      </c>
      <c r="X1" s="13"/>
      <c r="Y1" s="13"/>
      <c r="Z1" s="13"/>
    </row>
    <row r="2" spans="1:26" x14ac:dyDescent="0.25">
      <c r="A2" s="11" t="s">
        <v>15</v>
      </c>
      <c r="B2" s="11" t="s">
        <v>16</v>
      </c>
      <c r="E2" s="16" t="s">
        <v>29</v>
      </c>
      <c r="F2" s="18">
        <f>SUMIFS(DATA[HEADS],DATA[Contract Name],CONTRACT,DATA[Month Num],CURMONTH,DATA[Year],CURYEAR)</f>
        <v>3060</v>
      </c>
      <c r="I2" s="17" t="s">
        <v>27</v>
      </c>
      <c r="J2" s="17" t="s">
        <v>28</v>
      </c>
      <c r="K2" s="17">
        <f>PREVYEAR</f>
        <v>2021</v>
      </c>
      <c r="L2" s="17">
        <f>CURYEAR</f>
        <v>2022</v>
      </c>
      <c r="M2" s="17" t="s">
        <v>16</v>
      </c>
      <c r="P2" s="17" t="s">
        <v>15</v>
      </c>
      <c r="Q2" s="17" t="s">
        <v>26</v>
      </c>
      <c r="R2" s="17" t="s">
        <v>44</v>
      </c>
      <c r="S2" s="17" t="s">
        <v>45</v>
      </c>
      <c r="T2" s="17" t="s">
        <v>46</v>
      </c>
      <c r="W2" s="17" t="s">
        <v>46</v>
      </c>
      <c r="X2" s="17" t="s">
        <v>15</v>
      </c>
      <c r="Y2" s="17" t="s">
        <v>26</v>
      </c>
      <c r="Z2" s="17" t="s">
        <v>45</v>
      </c>
    </row>
    <row r="3" spans="1:26" x14ac:dyDescent="0.25">
      <c r="A3" s="10" t="str" cm="1">
        <f t="array" ref="A3:A12">_xlfn.UNIQUE(DATA[Contract Name])</f>
        <v>CLIENT 1</v>
      </c>
      <c r="B3" s="10" t="str">
        <f>DASHBOARD!$D$7</f>
        <v>CLIENT 1</v>
      </c>
      <c r="E3" s="16" t="s">
        <v>30</v>
      </c>
      <c r="F3" s="18" cm="1">
        <f t="array" ref="F3">SUMIFS(DATA[HEADS],DATA[Contract Name],CONTRACT,DATA[Month Num],CURMONTH,DATA[Year],PREVYEAR)</f>
        <v>2640</v>
      </c>
      <c r="I3" s="10">
        <v>1</v>
      </c>
      <c r="J3" s="10" t="s">
        <v>35</v>
      </c>
      <c r="K3" s="18" t="e">
        <f>IF(SUMIFS(DATA[HEADS],DATA[Contract Name],CONTRACT,DATA[Month Num],'DATA PREP'!$I3,DATA[Year],'DATA PREP'!K$2)=0,NA(),SUMIFS(DATA[HEADS],DATA[Contract Name],CONTRACT,DATA[Month Num],'DATA PREP'!$I3,DATA[Year],'DATA PREP'!K$2))</f>
        <v>#N/A</v>
      </c>
      <c r="L3" s="18">
        <f>IF(I3&gt;CURMONTH,NA(),SUMIFS(DATA[HEADS],DATA[Contract Name],CONTRACT,DATA[Month Num],'DATA PREP'!$I3,DATA[Year],'DATA PREP'!L$2))</f>
        <v>2376</v>
      </c>
      <c r="M3" s="18" t="e">
        <f t="shared" ref="M3:M14" si="0">IF(I3=CURMONTH,L3,NA())</f>
        <v>#N/A</v>
      </c>
      <c r="P3" s="10" t="str" cm="1">
        <f t="array" ref="P3:P12">_xlfn.UNIQUE(_xlfn.ANCHORARRAY(A3))</f>
        <v>CLIENT 1</v>
      </c>
      <c r="Q3" s="18">
        <f>SUMIFS(DATA[HEADS],DATA[Contract Name],P3,DATA[Month Num],CURMONTH,DATA[Year],CURYEAR)</f>
        <v>3060</v>
      </c>
      <c r="R3" s="18">
        <f>SUMIFS(DATA[HEADS],DATA[Contract Name],P3,DATA[Month Num],PREVMONTH,DATA[Year],PMYEAR)</f>
        <v>2585</v>
      </c>
      <c r="S3" s="14">
        <f>Q3/R3-1</f>
        <v>0.18375241779497098</v>
      </c>
      <c r="T3" s="10">
        <f>_xlfn.RANK.AVG(Q3,$Q$3:$Q$12,0)</f>
        <v>2</v>
      </c>
      <c r="W3" s="10" cm="1">
        <f t="array" ref="W3:W12">_xlfn._xlws.SORT(_xlfn.UNIQUE(T3:T12))</f>
        <v>1</v>
      </c>
      <c r="X3" s="10" t="str">
        <f>INDEX($P$3:$S$12,MATCH($W3,$T$3:$T$12,0),MATCH(X$2,$P$2:$S$2,0))</f>
        <v>CLIENT 7</v>
      </c>
      <c r="Y3" s="18">
        <f>INDEX($P$3:$S$12,MATCH($W3,$T$3:$T$12,0),MATCH(Y$2,$P$2:$S$2,0))</f>
        <v>5392</v>
      </c>
      <c r="Z3" s="14">
        <f>INDEX($P$3:$S$12,MATCH($W3,$T$3:$T$12,0),MATCH(Z$2,$P$2:$S$2,0))</f>
        <v>9.0835524984826943E-2</v>
      </c>
    </row>
    <row r="4" spans="1:26" x14ac:dyDescent="0.25">
      <c r="A4" s="10" t="str">
        <v>CLIENT 2</v>
      </c>
      <c r="E4" s="16" t="s">
        <v>31</v>
      </c>
      <c r="F4" s="18">
        <f>SUMIFS(DATA[HEADS],DATA[Contract Name],CONTRACT,DATA[Month Num],PREVMONTH,DATA[Year],PMYEAR)</f>
        <v>2585</v>
      </c>
      <c r="I4" s="10">
        <v>2</v>
      </c>
      <c r="J4" s="10" t="s">
        <v>36</v>
      </c>
      <c r="K4" s="18" t="e">
        <f>IF(SUMIFS(DATA[HEADS],DATA[Contract Name],CONTRACT,DATA[Month Num],'DATA PREP'!$I4,DATA[Year],'DATA PREP'!K$2)=0,NA(),SUMIFS(DATA[HEADS],DATA[Contract Name],CONTRACT,DATA[Month Num],'DATA PREP'!$I4,DATA[Year],'DATA PREP'!K$2))</f>
        <v>#N/A</v>
      </c>
      <c r="L4" s="18">
        <f>IF(I4&gt;CURMONTH,NA(),SUMIFS(DATA[HEADS],DATA[Contract Name],CONTRACT,DATA[Month Num],'DATA PREP'!$I4,DATA[Year],'DATA PREP'!L$2))</f>
        <v>1898</v>
      </c>
      <c r="M4" s="18" t="e">
        <f t="shared" si="0"/>
        <v>#N/A</v>
      </c>
      <c r="P4" s="10" t="str">
        <v>CLIENT 2</v>
      </c>
      <c r="Q4" s="18">
        <f>SUMIFS(DATA[HEADS],DATA[Contract Name],P4,DATA[Month Num],CURMONTH,DATA[Year],CURYEAR)</f>
        <v>1751</v>
      </c>
      <c r="R4" s="18">
        <f>SUMIFS(DATA[HEADS],DATA[Contract Name],P4,DATA[Month Num],PREVMONTH,DATA[Year],PMYEAR)</f>
        <v>1572</v>
      </c>
      <c r="S4" s="14">
        <f t="shared" ref="S4:S12" si="1">Q4/R4-1</f>
        <v>0.11386768447837148</v>
      </c>
      <c r="T4" s="10">
        <f t="shared" ref="T4:T12" si="2">_xlfn.RANK.AVG(Q4,$Q$3:$Q$12,0)</f>
        <v>4</v>
      </c>
      <c r="W4" s="10">
        <v>2</v>
      </c>
      <c r="X4" s="10" t="str">
        <f t="shared" ref="X4:Z12" si="3">INDEX($P$3:$S$12,MATCH($W4,$T$3:$T$12,0),MATCH(X$2,$P$2:$S$2,0))</f>
        <v>CLIENT 1</v>
      </c>
      <c r="Y4" s="18">
        <f t="shared" si="3"/>
        <v>3060</v>
      </c>
      <c r="Z4" s="14">
        <f t="shared" si="3"/>
        <v>0.18375241779497098</v>
      </c>
    </row>
    <row r="5" spans="1:26" x14ac:dyDescent="0.25">
      <c r="A5" s="10" t="str">
        <v>CLIENT 3</v>
      </c>
      <c r="E5" s="16" t="s">
        <v>32</v>
      </c>
      <c r="F5" s="20">
        <f>IFERROR(F2/F3-1,"-")</f>
        <v>0.15909090909090917</v>
      </c>
      <c r="I5" s="10">
        <v>3</v>
      </c>
      <c r="J5" s="10" t="s">
        <v>37</v>
      </c>
      <c r="K5" s="18" t="e">
        <f>IF(SUMIFS(DATA[HEADS],DATA[Contract Name],CONTRACT,DATA[Month Num],'DATA PREP'!$I5,DATA[Year],'DATA PREP'!K$2)=0,NA(),SUMIFS(DATA[HEADS],DATA[Contract Name],CONTRACT,DATA[Month Num],'DATA PREP'!$I5,DATA[Year],'DATA PREP'!K$2))</f>
        <v>#N/A</v>
      </c>
      <c r="L5" s="18">
        <f>IF(I5&gt;CURMONTH,NA(),SUMIFS(DATA[HEADS],DATA[Contract Name],CONTRACT,DATA[Month Num],'DATA PREP'!$I5,DATA[Year],'DATA PREP'!L$2))</f>
        <v>2007</v>
      </c>
      <c r="M5" s="18" t="e">
        <f t="shared" si="0"/>
        <v>#N/A</v>
      </c>
      <c r="P5" s="10" t="str">
        <v>CLIENT 3</v>
      </c>
      <c r="Q5" s="18">
        <f>SUMIFS(DATA[HEADS],DATA[Contract Name],P5,DATA[Month Num],CURMONTH,DATA[Year],CURYEAR)</f>
        <v>68</v>
      </c>
      <c r="R5" s="18">
        <f>SUMIFS(DATA[HEADS],DATA[Contract Name],P5,DATA[Month Num],PREVMONTH,DATA[Year],PMYEAR)</f>
        <v>77</v>
      </c>
      <c r="S5" s="14">
        <f t="shared" si="1"/>
        <v>-0.11688311688311692</v>
      </c>
      <c r="T5" s="10">
        <f t="shared" si="2"/>
        <v>10</v>
      </c>
      <c r="W5" s="10">
        <v>3</v>
      </c>
      <c r="X5" s="10" t="str">
        <f t="shared" si="3"/>
        <v>CLIENT 9</v>
      </c>
      <c r="Y5" s="18">
        <f t="shared" si="3"/>
        <v>2980</v>
      </c>
      <c r="Z5" s="14">
        <f t="shared" si="3"/>
        <v>-2.741514360313313E-2</v>
      </c>
    </row>
    <row r="6" spans="1:26" x14ac:dyDescent="0.25">
      <c r="A6" s="10" t="str">
        <v>CLIENT 4</v>
      </c>
      <c r="E6" s="16" t="s">
        <v>33</v>
      </c>
      <c r="F6" s="21">
        <f>F2/F4-1</f>
        <v>0.18375241779497098</v>
      </c>
      <c r="I6" s="10">
        <v>4</v>
      </c>
      <c r="J6" s="10" t="s">
        <v>38</v>
      </c>
      <c r="K6" s="18" t="e">
        <f>IF(SUMIFS(DATA[HEADS],DATA[Contract Name],CONTRACT,DATA[Month Num],'DATA PREP'!$I6,DATA[Year],'DATA PREP'!K$2)=0,NA(),SUMIFS(DATA[HEADS],DATA[Contract Name],CONTRACT,DATA[Month Num],'DATA PREP'!$I6,DATA[Year],'DATA PREP'!K$2))</f>
        <v>#N/A</v>
      </c>
      <c r="L6" s="18">
        <f>IF(I6&gt;CURMONTH,NA(),SUMIFS(DATA[HEADS],DATA[Contract Name],CONTRACT,DATA[Month Num],'DATA PREP'!$I6,DATA[Year],'DATA PREP'!L$2))</f>
        <v>2180</v>
      </c>
      <c r="M6" s="18" t="e">
        <f t="shared" si="0"/>
        <v>#N/A</v>
      </c>
      <c r="P6" s="10" t="str">
        <v>CLIENT 4</v>
      </c>
      <c r="Q6" s="18">
        <f>SUMIFS(DATA[HEADS],DATA[Contract Name],P6,DATA[Month Num],CURMONTH,DATA[Year],CURYEAR)</f>
        <v>1108</v>
      </c>
      <c r="R6" s="18">
        <f>SUMIFS(DATA[HEADS],DATA[Contract Name],P6,DATA[Month Num],PREVMONTH,DATA[Year],PMYEAR)</f>
        <v>1298</v>
      </c>
      <c r="S6" s="14">
        <f t="shared" si="1"/>
        <v>-0.14637904468412943</v>
      </c>
      <c r="T6" s="10">
        <f t="shared" si="2"/>
        <v>5</v>
      </c>
      <c r="W6" s="10">
        <v>4</v>
      </c>
      <c r="X6" s="10" t="str">
        <f t="shared" si="3"/>
        <v>CLIENT 2</v>
      </c>
      <c r="Y6" s="18">
        <f t="shared" si="3"/>
        <v>1751</v>
      </c>
      <c r="Z6" s="14">
        <f t="shared" si="3"/>
        <v>0.11386768447837148</v>
      </c>
    </row>
    <row r="7" spans="1:26" x14ac:dyDescent="0.25">
      <c r="A7" s="10" t="str">
        <v>CLIENT 5</v>
      </c>
      <c r="E7" s="16" t="s">
        <v>51</v>
      </c>
      <c r="F7" s="18">
        <f>SUMIFS(DATA[BRANCH],DATA[Contract Name],CONTRACT,DATA[Month Num],CURMONTH,DATA[Year],CURYEAR)</f>
        <v>0</v>
      </c>
      <c r="I7" s="10">
        <v>5</v>
      </c>
      <c r="J7" s="10" t="s">
        <v>37</v>
      </c>
      <c r="K7" s="18">
        <f>IF(SUMIFS(DATA[HEADS],DATA[Contract Name],CONTRACT,DATA[Month Num],'DATA PREP'!$I7,DATA[Year],'DATA PREP'!K$2)=0,NA(),SUMIFS(DATA[HEADS],DATA[Contract Name],CONTRACT,DATA[Month Num],'DATA PREP'!$I7,DATA[Year],'DATA PREP'!K$2))</f>
        <v>1421</v>
      </c>
      <c r="L7" s="18">
        <f>IF(I7&gt;CURMONTH,NA(),SUMIFS(DATA[HEADS],DATA[Contract Name],CONTRACT,DATA[Month Num],'DATA PREP'!$I7,DATA[Year],'DATA PREP'!L$2))</f>
        <v>2071</v>
      </c>
      <c r="M7" s="18" t="e">
        <f t="shared" si="0"/>
        <v>#N/A</v>
      </c>
      <c r="P7" s="10" t="str">
        <v>CLIENT 5</v>
      </c>
      <c r="Q7" s="18">
        <f>SUMIFS(DATA[HEADS],DATA[Contract Name],P7,DATA[Month Num],CURMONTH,DATA[Year],CURYEAR)</f>
        <v>227</v>
      </c>
      <c r="R7" s="18">
        <f>SUMIFS(DATA[HEADS],DATA[Contract Name],P7,DATA[Month Num],PREVMONTH,DATA[Year],PMYEAR)</f>
        <v>240</v>
      </c>
      <c r="S7" s="14">
        <f t="shared" si="1"/>
        <v>-5.4166666666666696E-2</v>
      </c>
      <c r="T7" s="10">
        <f t="shared" si="2"/>
        <v>9</v>
      </c>
      <c r="W7" s="10">
        <v>5</v>
      </c>
      <c r="X7" s="10" t="str">
        <f t="shared" si="3"/>
        <v>CLIENT 4</v>
      </c>
      <c r="Y7" s="18">
        <f t="shared" si="3"/>
        <v>1108</v>
      </c>
      <c r="Z7" s="14">
        <f t="shared" si="3"/>
        <v>-0.14637904468412943</v>
      </c>
    </row>
    <row r="8" spans="1:26" x14ac:dyDescent="0.25">
      <c r="A8" s="10" t="str">
        <v>CLIENT 6</v>
      </c>
      <c r="E8" s="16" t="s">
        <v>52</v>
      </c>
      <c r="F8" s="18">
        <f>SUMIFS(DATA[CONTRACT],DATA[Contract Name],CONTRACT,DATA[Month Num],CURMONTH,DATA[Year],CURYEAR)</f>
        <v>3060</v>
      </c>
      <c r="I8" s="10">
        <v>6</v>
      </c>
      <c r="J8" s="10" t="s">
        <v>35</v>
      </c>
      <c r="K8" s="18">
        <f>IF(SUMIFS(DATA[HEADS],DATA[Contract Name],CONTRACT,DATA[Month Num],'DATA PREP'!$I8,DATA[Year],'DATA PREP'!K$2)=0,NA(),SUMIFS(DATA[HEADS],DATA[Contract Name],CONTRACT,DATA[Month Num],'DATA PREP'!$I8,DATA[Year],'DATA PREP'!K$2))</f>
        <v>1511</v>
      </c>
      <c r="L8" s="18">
        <f>IF(I8&gt;CURMONTH,NA(),SUMIFS(DATA[HEADS],DATA[Contract Name],CONTRACT,DATA[Month Num],'DATA PREP'!$I8,DATA[Year],'DATA PREP'!L$2))</f>
        <v>2067</v>
      </c>
      <c r="M8" s="18" t="e">
        <f t="shared" si="0"/>
        <v>#N/A</v>
      </c>
      <c r="P8" s="10" t="str">
        <v>CLIENT 6</v>
      </c>
      <c r="Q8" s="18">
        <f>SUMIFS(DATA[HEADS],DATA[Contract Name],P8,DATA[Month Num],CURMONTH,DATA[Year],CURYEAR)</f>
        <v>229</v>
      </c>
      <c r="R8" s="18">
        <f>SUMIFS(DATA[HEADS],DATA[Contract Name],P8,DATA[Month Num],PREVMONTH,DATA[Year],PMYEAR)</f>
        <v>311</v>
      </c>
      <c r="S8" s="14">
        <f t="shared" si="1"/>
        <v>-0.2636655948553055</v>
      </c>
      <c r="T8" s="10">
        <f t="shared" si="2"/>
        <v>8</v>
      </c>
      <c r="W8" s="10">
        <v>6</v>
      </c>
      <c r="X8" s="10" t="str">
        <f t="shared" si="3"/>
        <v>CLIENT 8</v>
      </c>
      <c r="Y8" s="18">
        <f t="shared" si="3"/>
        <v>579</v>
      </c>
      <c r="Z8" s="14">
        <f t="shared" si="3"/>
        <v>0.130859375</v>
      </c>
    </row>
    <row r="9" spans="1:26" x14ac:dyDescent="0.25">
      <c r="A9" s="10" t="str">
        <v>CLIENT 7</v>
      </c>
      <c r="I9" s="10">
        <v>7</v>
      </c>
      <c r="J9" s="10" t="s">
        <v>35</v>
      </c>
      <c r="K9" s="18">
        <f>IF(SUMIFS(DATA[HEADS],DATA[Contract Name],CONTRACT,DATA[Month Num],'DATA PREP'!$I9,DATA[Year],'DATA PREP'!K$2)=0,NA(),SUMIFS(DATA[HEADS],DATA[Contract Name],CONTRACT,DATA[Month Num],'DATA PREP'!$I9,DATA[Year],'DATA PREP'!K$2))</f>
        <v>1571</v>
      </c>
      <c r="L9" s="18">
        <f>IF(I9&gt;CURMONTH,NA(),SUMIFS(DATA[HEADS],DATA[Contract Name],CONTRACT,DATA[Month Num],'DATA PREP'!$I9,DATA[Year],'DATA PREP'!L$2))</f>
        <v>2233</v>
      </c>
      <c r="M9" s="18" t="e">
        <f t="shared" si="0"/>
        <v>#N/A</v>
      </c>
      <c r="P9" s="10" t="str">
        <v>CLIENT 7</v>
      </c>
      <c r="Q9" s="18">
        <f>SUMIFS(DATA[HEADS],DATA[Contract Name],P9,DATA[Month Num],CURMONTH,DATA[Year],CURYEAR)</f>
        <v>5392</v>
      </c>
      <c r="R9" s="18">
        <f>SUMIFS(DATA[HEADS],DATA[Contract Name],P9,DATA[Month Num],PREVMONTH,DATA[Year],PMYEAR)</f>
        <v>4943</v>
      </c>
      <c r="S9" s="14">
        <f t="shared" si="1"/>
        <v>9.0835524984826943E-2</v>
      </c>
      <c r="T9" s="10">
        <f t="shared" si="2"/>
        <v>1</v>
      </c>
      <c r="W9" s="10">
        <v>7</v>
      </c>
      <c r="X9" s="10" t="str">
        <f t="shared" si="3"/>
        <v>CLIENT 10</v>
      </c>
      <c r="Y9" s="18">
        <f t="shared" si="3"/>
        <v>253</v>
      </c>
      <c r="Z9" s="14">
        <f t="shared" si="3"/>
        <v>-6.6420664206642055E-2</v>
      </c>
    </row>
    <row r="10" spans="1:26" x14ac:dyDescent="0.25">
      <c r="A10" s="10" t="str">
        <v>CLIENT 8</v>
      </c>
      <c r="E10" s="19"/>
      <c r="I10" s="10">
        <v>8</v>
      </c>
      <c r="J10" s="10" t="s">
        <v>38</v>
      </c>
      <c r="K10" s="18">
        <f>IF(SUMIFS(DATA[HEADS],DATA[Contract Name],CONTRACT,DATA[Month Num],'DATA PREP'!$I10,DATA[Year],'DATA PREP'!K$2)=0,NA(),SUMIFS(DATA[HEADS],DATA[Contract Name],CONTRACT,DATA[Month Num],'DATA PREP'!$I10,DATA[Year],'DATA PREP'!K$2))</f>
        <v>1634</v>
      </c>
      <c r="L10" s="18">
        <f>IF(I10&gt;CURMONTH,NA(),SUMIFS(DATA[HEADS],DATA[Contract Name],CONTRACT,DATA[Month Num],'DATA PREP'!$I10,DATA[Year],'DATA PREP'!L$2))</f>
        <v>2365</v>
      </c>
      <c r="M10" s="18" t="e">
        <f t="shared" si="0"/>
        <v>#N/A</v>
      </c>
      <c r="P10" s="10" t="str">
        <v>CLIENT 8</v>
      </c>
      <c r="Q10" s="18">
        <f>SUMIFS(DATA[HEADS],DATA[Contract Name],P10,DATA[Month Num],CURMONTH,DATA[Year],CURYEAR)</f>
        <v>579</v>
      </c>
      <c r="R10" s="18">
        <f>SUMIFS(DATA[HEADS],DATA[Contract Name],P10,DATA[Month Num],PREVMONTH,DATA[Year],PMYEAR)</f>
        <v>512</v>
      </c>
      <c r="S10" s="14">
        <f t="shared" si="1"/>
        <v>0.130859375</v>
      </c>
      <c r="T10" s="10">
        <f t="shared" si="2"/>
        <v>6</v>
      </c>
      <c r="W10" s="10">
        <v>8</v>
      </c>
      <c r="X10" s="10" t="str">
        <f t="shared" si="3"/>
        <v>CLIENT 6</v>
      </c>
      <c r="Y10" s="18">
        <f t="shared" si="3"/>
        <v>229</v>
      </c>
      <c r="Z10" s="14">
        <f t="shared" si="3"/>
        <v>-0.2636655948553055</v>
      </c>
    </row>
    <row r="11" spans="1:26" x14ac:dyDescent="0.25">
      <c r="A11" s="10" t="str">
        <v>CLIENT 9</v>
      </c>
      <c r="I11" s="10">
        <v>9</v>
      </c>
      <c r="J11" s="10" t="s">
        <v>39</v>
      </c>
      <c r="K11" s="18">
        <f>IF(SUMIFS(DATA[HEADS],DATA[Contract Name],CONTRACT,DATA[Month Num],'DATA PREP'!$I11,DATA[Year],'DATA PREP'!K$2)=0,NA(),SUMIFS(DATA[HEADS],DATA[Contract Name],CONTRACT,DATA[Month Num],'DATA PREP'!$I11,DATA[Year],'DATA PREP'!K$2))</f>
        <v>2021</v>
      </c>
      <c r="L11" s="18">
        <f>IF(I11&gt;CURMONTH,NA(),SUMIFS(DATA[HEADS],DATA[Contract Name],CONTRACT,DATA[Month Num],'DATA PREP'!$I11,DATA[Year],'DATA PREP'!L$2))</f>
        <v>2585</v>
      </c>
      <c r="M11" s="18" t="e">
        <f t="shared" si="0"/>
        <v>#N/A</v>
      </c>
      <c r="P11" s="10" t="str">
        <v>CLIENT 9</v>
      </c>
      <c r="Q11" s="18">
        <f>SUMIFS(DATA[HEADS],DATA[Contract Name],P11,DATA[Month Num],CURMONTH,DATA[Year],CURYEAR)</f>
        <v>2980</v>
      </c>
      <c r="R11" s="18">
        <f>SUMIFS(DATA[HEADS],DATA[Contract Name],P11,DATA[Month Num],PREVMONTH,DATA[Year],PMYEAR)</f>
        <v>3064</v>
      </c>
      <c r="S11" s="14">
        <f t="shared" si="1"/>
        <v>-2.741514360313313E-2</v>
      </c>
      <c r="T11" s="10">
        <f t="shared" si="2"/>
        <v>3</v>
      </c>
      <c r="W11" s="10">
        <v>9</v>
      </c>
      <c r="X11" s="10" t="str">
        <f t="shared" si="3"/>
        <v>CLIENT 5</v>
      </c>
      <c r="Y11" s="18">
        <f t="shared" si="3"/>
        <v>227</v>
      </c>
      <c r="Z11" s="14">
        <f t="shared" si="3"/>
        <v>-5.4166666666666696E-2</v>
      </c>
    </row>
    <row r="12" spans="1:26" x14ac:dyDescent="0.25">
      <c r="A12" s="10" t="str">
        <v>CLIENT 10</v>
      </c>
      <c r="I12" s="10">
        <v>10</v>
      </c>
      <c r="J12" s="10" t="s">
        <v>40</v>
      </c>
      <c r="K12" s="18">
        <f>IF(SUMIFS(DATA[HEADS],DATA[Contract Name],CONTRACT,DATA[Month Num],'DATA PREP'!$I12,DATA[Year],'DATA PREP'!K$2)=0,NA(),SUMIFS(DATA[HEADS],DATA[Contract Name],CONTRACT,DATA[Month Num],'DATA PREP'!$I12,DATA[Year],'DATA PREP'!K$2))</f>
        <v>2640</v>
      </c>
      <c r="L12" s="18">
        <f>IF(I12&gt;CURMONTH,NA(),SUMIFS(DATA[HEADS],DATA[Contract Name],CONTRACT,DATA[Month Num],'DATA PREP'!$I12,DATA[Year],'DATA PREP'!L$2))</f>
        <v>3060</v>
      </c>
      <c r="M12" s="18">
        <f t="shared" si="0"/>
        <v>3060</v>
      </c>
      <c r="P12" s="10" t="str">
        <v>CLIENT 10</v>
      </c>
      <c r="Q12" s="18">
        <f>SUMIFS(DATA[HEADS],DATA[Contract Name],P12,DATA[Month Num],CURMONTH,DATA[Year],CURYEAR)</f>
        <v>253</v>
      </c>
      <c r="R12" s="18">
        <f>SUMIFS(DATA[HEADS],DATA[Contract Name],P12,DATA[Month Num],PREVMONTH,DATA[Year],PMYEAR)</f>
        <v>271</v>
      </c>
      <c r="S12" s="14">
        <f t="shared" si="1"/>
        <v>-6.6420664206642055E-2</v>
      </c>
      <c r="T12" s="10">
        <f t="shared" si="2"/>
        <v>7</v>
      </c>
      <c r="W12" s="10">
        <v>10</v>
      </c>
      <c r="X12" s="10" t="str">
        <f t="shared" si="3"/>
        <v>CLIENT 3</v>
      </c>
      <c r="Y12" s="18">
        <f t="shared" si="3"/>
        <v>68</v>
      </c>
      <c r="Z12" s="14">
        <f t="shared" si="3"/>
        <v>-0.11688311688311692</v>
      </c>
    </row>
    <row r="13" spans="1:26" x14ac:dyDescent="0.25">
      <c r="I13" s="10">
        <v>11</v>
      </c>
      <c r="J13" s="10" t="s">
        <v>41</v>
      </c>
      <c r="K13" s="18">
        <f>IF(SUMIFS(DATA[HEADS],DATA[Contract Name],CONTRACT,DATA[Month Num],'DATA PREP'!$I13,DATA[Year],'DATA PREP'!K$2)=0,NA(),SUMIFS(DATA[HEADS],DATA[Contract Name],CONTRACT,DATA[Month Num],'DATA PREP'!$I13,DATA[Year],'DATA PREP'!K$2))</f>
        <v>2923</v>
      </c>
      <c r="L13" s="18" t="e">
        <f>IF(I13&gt;CURMONTH,NA(),SUMIFS(DATA[HEADS],DATA[Contract Name],CONTRACT,DATA[Month Num],'DATA PREP'!$I13,DATA[Year],'DATA PREP'!L$2))</f>
        <v>#N/A</v>
      </c>
      <c r="M13" s="18" t="e">
        <f t="shared" si="0"/>
        <v>#N/A</v>
      </c>
    </row>
    <row r="14" spans="1:26" x14ac:dyDescent="0.25">
      <c r="I14" s="10">
        <v>12</v>
      </c>
      <c r="J14" s="10" t="s">
        <v>42</v>
      </c>
      <c r="K14" s="18">
        <f>IF(SUMIFS(DATA[HEADS],DATA[Contract Name],CONTRACT,DATA[Month Num],'DATA PREP'!$I14,DATA[Year],'DATA PREP'!K$2)=0,NA(),SUMIFS(DATA[HEADS],DATA[Contract Name],CONTRACT,DATA[Month Num],'DATA PREP'!$I14,DATA[Year],'DATA PREP'!K$2))</f>
        <v>3163</v>
      </c>
      <c r="L14" s="18" t="e">
        <f>IF(I14&gt;CURMONTH,NA(),SUMIFS(DATA[HEADS],DATA[Contract Name],CONTRACT,DATA[Month Num],'DATA PREP'!$I14,DATA[Year],'DATA PREP'!L$2))</f>
        <v>#N/A</v>
      </c>
      <c r="M14" s="18" t="e">
        <f t="shared" si="0"/>
        <v>#N/A</v>
      </c>
    </row>
    <row r="17" spans="1:2" x14ac:dyDescent="0.25">
      <c r="A17" s="12" t="s">
        <v>18</v>
      </c>
      <c r="B17" s="12"/>
    </row>
    <row r="18" spans="1:2" x14ac:dyDescent="0.25">
      <c r="A18" s="15" t="s">
        <v>19</v>
      </c>
      <c r="B18" s="10">
        <f>MAX(DATA[Year])</f>
        <v>2022</v>
      </c>
    </row>
    <row r="19" spans="1:2" x14ac:dyDescent="0.25">
      <c r="A19" s="15" t="s">
        <v>20</v>
      </c>
      <c r="B19" s="10">
        <f>_xlfn.MAXIFS(DATA[Month Num],DATA[Year],CURYEAR)</f>
        <v>10</v>
      </c>
    </row>
    <row r="20" spans="1:2" x14ac:dyDescent="0.25">
      <c r="A20" s="15" t="s">
        <v>21</v>
      </c>
      <c r="B20" s="10">
        <f>CURYEAR-1</f>
        <v>2021</v>
      </c>
    </row>
    <row r="21" spans="1:2" x14ac:dyDescent="0.25">
      <c r="A21" s="15" t="s">
        <v>22</v>
      </c>
      <c r="B21" s="10">
        <f>IF(CURMONTH=1,12,CURMONTH-1)</f>
        <v>9</v>
      </c>
    </row>
    <row r="22" spans="1:2" x14ac:dyDescent="0.25">
      <c r="A22" s="15" t="s">
        <v>23</v>
      </c>
      <c r="B22" s="10" cm="1">
        <f t="array" ref="B22">IF(CURMONTH=1,PREVYEAR,CURYEAR)</f>
        <v>2022</v>
      </c>
    </row>
    <row r="23" spans="1:2" x14ac:dyDescent="0.25">
      <c r="A23" s="15" t="s">
        <v>24</v>
      </c>
      <c r="B23" s="10" t="str">
        <f>_xlfn.XLOOKUP(CURMONTH,MONTHNUM,MONTHNAME,"-")&amp;" "&amp;CURYEAR</f>
        <v>October 2022</v>
      </c>
    </row>
    <row r="25" spans="1:2" x14ac:dyDescent="0.25">
      <c r="A25" s="11" t="s">
        <v>27</v>
      </c>
      <c r="B25" s="11" t="s">
        <v>28</v>
      </c>
    </row>
    <row r="26" spans="1:2" x14ac:dyDescent="0.25">
      <c r="A26" s="10">
        <v>1</v>
      </c>
      <c r="B26" s="10" t="s">
        <v>2</v>
      </c>
    </row>
    <row r="27" spans="1:2" x14ac:dyDescent="0.25">
      <c r="A27" s="10">
        <v>2</v>
      </c>
      <c r="B27" s="10" t="s">
        <v>3</v>
      </c>
    </row>
    <row r="28" spans="1:2" x14ac:dyDescent="0.25">
      <c r="A28" s="10">
        <v>3</v>
      </c>
      <c r="B28" s="10" t="s">
        <v>4</v>
      </c>
    </row>
    <row r="29" spans="1:2" x14ac:dyDescent="0.25">
      <c r="A29" s="10">
        <v>4</v>
      </c>
      <c r="B29" s="10" t="s">
        <v>5</v>
      </c>
    </row>
    <row r="30" spans="1:2" x14ac:dyDescent="0.25">
      <c r="A30" s="10">
        <v>5</v>
      </c>
      <c r="B30" s="10" t="s">
        <v>6</v>
      </c>
    </row>
    <row r="31" spans="1:2" x14ac:dyDescent="0.25">
      <c r="A31" s="10">
        <v>6</v>
      </c>
      <c r="B31" s="10" t="s">
        <v>7</v>
      </c>
    </row>
    <row r="32" spans="1:2" x14ac:dyDescent="0.25">
      <c r="A32" s="10">
        <v>7</v>
      </c>
      <c r="B32" s="10" t="s">
        <v>8</v>
      </c>
    </row>
    <row r="33" spans="1:2" x14ac:dyDescent="0.25">
      <c r="A33" s="10">
        <v>8</v>
      </c>
      <c r="B33" s="10" t="s">
        <v>9</v>
      </c>
    </row>
    <row r="34" spans="1:2" x14ac:dyDescent="0.25">
      <c r="A34" s="10">
        <v>9</v>
      </c>
      <c r="B34" s="10" t="s">
        <v>10</v>
      </c>
    </row>
    <row r="35" spans="1:2" x14ac:dyDescent="0.25">
      <c r="A35" s="10">
        <v>10</v>
      </c>
      <c r="B35" s="10" t="s">
        <v>11</v>
      </c>
    </row>
    <row r="36" spans="1:2" x14ac:dyDescent="0.25">
      <c r="A36" s="10">
        <v>11</v>
      </c>
      <c r="B36" s="10" t="s">
        <v>12</v>
      </c>
    </row>
    <row r="37" spans="1:2" x14ac:dyDescent="0.25">
      <c r="A37" s="10">
        <v>12</v>
      </c>
      <c r="B37" s="10" t="s">
        <v>13</v>
      </c>
    </row>
  </sheetData>
  <phoneticPr fontId="1" type="noConversion"/>
  <conditionalFormatting sqref="F5">
    <cfRule type="cellIs" dxfId="15" priority="3" operator="greaterThan">
      <formula>0</formula>
    </cfRule>
    <cfRule type="cellIs" dxfId="14" priority="4" operator="lessThan">
      <formula>0</formula>
    </cfRule>
  </conditionalFormatting>
  <conditionalFormatting sqref="F6">
    <cfRule type="cellIs" dxfId="13" priority="1" operator="greaterThan">
      <formula>0</formula>
    </cfRule>
    <cfRule type="cellIs" dxfId="12" priority="2" operator="lessThan">
      <formula>0</formula>
    </cfRule>
  </conditionalFormatting>
  <dataValidations count="1">
    <dataValidation type="list" allowBlank="1" showInputMessage="1" showErrorMessage="1" sqref="B3" xr:uid="{9FC79035-78FA-4597-A7FA-3C572DC079AC}">
      <formula1>_xlfn.ANCHORARRAY($A$3)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8384-B87E-4755-AF41-57B65D904D34}">
  <dimension ref="A1:G221"/>
  <sheetViews>
    <sheetView showGridLines="0" zoomScale="80" zoomScaleNormal="80" workbookViewId="0">
      <pane ySplit="1" topLeftCell="A203" activePane="bottomLeft" state="frozen"/>
      <selection pane="bottomLeft"/>
    </sheetView>
  </sheetViews>
  <sheetFormatPr defaultRowHeight="12.75" x14ac:dyDescent="0.2"/>
  <cols>
    <col min="1" max="1" width="19.5703125" style="1" bestFit="1" customWidth="1"/>
    <col min="2" max="3" width="12.42578125" style="1" bestFit="1" customWidth="1"/>
    <col min="4" max="4" width="12.42578125" style="1" customWidth="1"/>
    <col min="5" max="5" width="11.28515625" style="1" bestFit="1" customWidth="1"/>
    <col min="6" max="6" width="13.7109375" style="1" bestFit="1" customWidth="1"/>
    <col min="7" max="7" width="14.5703125" style="1" bestFit="1" customWidth="1"/>
    <col min="8" max="16384" width="9.140625" style="1"/>
  </cols>
  <sheetData>
    <row r="1" spans="1:7" s="9" customFormat="1" ht="39.950000000000003" customHeight="1" thickBot="1" x14ac:dyDescent="0.3">
      <c r="A1" s="7" t="s">
        <v>0</v>
      </c>
      <c r="B1" s="8" t="s">
        <v>14</v>
      </c>
      <c r="C1" s="8" t="s">
        <v>1</v>
      </c>
      <c r="D1" s="8" t="s">
        <v>25</v>
      </c>
      <c r="E1" s="8" t="s">
        <v>26</v>
      </c>
      <c r="F1" s="8" t="s">
        <v>49</v>
      </c>
      <c r="G1" s="22" t="s">
        <v>15</v>
      </c>
    </row>
    <row r="2" spans="1:7" ht="13.5" thickBot="1" x14ac:dyDescent="0.25">
      <c r="A2" s="2" t="s">
        <v>53</v>
      </c>
      <c r="B2" s="3">
        <v>1</v>
      </c>
      <c r="C2" s="3" t="s">
        <v>2</v>
      </c>
      <c r="D2" s="3">
        <v>2021</v>
      </c>
      <c r="E2" s="4">
        <v>0</v>
      </c>
      <c r="F2" s="4" t="s">
        <v>50</v>
      </c>
      <c r="G2" s="23" t="s">
        <v>50</v>
      </c>
    </row>
    <row r="3" spans="1:7" ht="13.5" thickBot="1" x14ac:dyDescent="0.25">
      <c r="A3" s="2" t="s">
        <v>54</v>
      </c>
      <c r="B3" s="3">
        <v>1</v>
      </c>
      <c r="C3" s="3" t="s">
        <v>2</v>
      </c>
      <c r="D3" s="3">
        <v>2021</v>
      </c>
      <c r="E3" s="4">
        <v>1117</v>
      </c>
      <c r="F3" s="4" t="s">
        <v>50</v>
      </c>
      <c r="G3" s="23" t="s">
        <v>50</v>
      </c>
    </row>
    <row r="4" spans="1:7" ht="13.5" thickBot="1" x14ac:dyDescent="0.25">
      <c r="A4" s="2" t="s">
        <v>55</v>
      </c>
      <c r="B4" s="3">
        <v>1</v>
      </c>
      <c r="C4" s="3" t="s">
        <v>2</v>
      </c>
      <c r="D4" s="3">
        <v>2021</v>
      </c>
      <c r="E4" s="4">
        <v>134</v>
      </c>
      <c r="F4" s="4">
        <v>134</v>
      </c>
      <c r="G4" s="23">
        <v>0</v>
      </c>
    </row>
    <row r="5" spans="1:7" ht="13.5" thickBot="1" x14ac:dyDescent="0.25">
      <c r="A5" s="2" t="s">
        <v>56</v>
      </c>
      <c r="B5" s="3">
        <v>1</v>
      </c>
      <c r="C5" s="3" t="s">
        <v>2</v>
      </c>
      <c r="D5" s="3">
        <v>2021</v>
      </c>
      <c r="E5" s="4">
        <v>2149</v>
      </c>
      <c r="F5" s="4" t="s">
        <v>50</v>
      </c>
      <c r="G5" s="23" t="s">
        <v>50</v>
      </c>
    </row>
    <row r="6" spans="1:7" ht="13.5" thickBot="1" x14ac:dyDescent="0.25">
      <c r="A6" s="2" t="s">
        <v>57</v>
      </c>
      <c r="B6" s="3">
        <v>1</v>
      </c>
      <c r="C6" s="3" t="s">
        <v>2</v>
      </c>
      <c r="D6" s="3">
        <v>2021</v>
      </c>
      <c r="E6" s="4">
        <v>0</v>
      </c>
      <c r="F6" s="4" t="s">
        <v>50</v>
      </c>
      <c r="G6" s="23" t="s">
        <v>50</v>
      </c>
    </row>
    <row r="7" spans="1:7" ht="13.5" thickBot="1" x14ac:dyDescent="0.25">
      <c r="A7" s="2" t="s">
        <v>58</v>
      </c>
      <c r="B7" s="3">
        <v>1</v>
      </c>
      <c r="C7" s="3" t="s">
        <v>2</v>
      </c>
      <c r="D7" s="3">
        <v>2021</v>
      </c>
      <c r="E7" s="4">
        <v>1966</v>
      </c>
      <c r="F7" s="4" t="s">
        <v>50</v>
      </c>
      <c r="G7" s="23" t="s">
        <v>50</v>
      </c>
    </row>
    <row r="8" spans="1:7" ht="13.5" thickBot="1" x14ac:dyDescent="0.25">
      <c r="A8" s="2" t="s">
        <v>59</v>
      </c>
      <c r="B8" s="3">
        <v>1</v>
      </c>
      <c r="C8" s="3" t="s">
        <v>2</v>
      </c>
      <c r="D8" s="3">
        <v>2021</v>
      </c>
      <c r="E8" s="4">
        <v>6322</v>
      </c>
      <c r="F8" s="4" t="s">
        <v>50</v>
      </c>
      <c r="G8" s="23" t="s">
        <v>50</v>
      </c>
    </row>
    <row r="9" spans="1:7" ht="13.5" thickBot="1" x14ac:dyDescent="0.25">
      <c r="A9" s="2" t="s">
        <v>60</v>
      </c>
      <c r="B9" s="3">
        <v>1</v>
      </c>
      <c r="C9" s="3" t="s">
        <v>2</v>
      </c>
      <c r="D9" s="3">
        <v>2021</v>
      </c>
      <c r="E9" s="4">
        <v>825</v>
      </c>
      <c r="F9" s="4" t="s">
        <v>50</v>
      </c>
      <c r="G9" s="23" t="s">
        <v>50</v>
      </c>
    </row>
    <row r="10" spans="1:7" ht="13.5" thickBot="1" x14ac:dyDescent="0.25">
      <c r="A10" s="2" t="s">
        <v>61</v>
      </c>
      <c r="B10" s="3">
        <v>1</v>
      </c>
      <c r="C10" s="3" t="s">
        <v>2</v>
      </c>
      <c r="D10" s="3">
        <v>2021</v>
      </c>
      <c r="E10" s="4">
        <v>3366</v>
      </c>
      <c r="F10" s="4" t="s">
        <v>50</v>
      </c>
      <c r="G10" s="23" t="s">
        <v>50</v>
      </c>
    </row>
    <row r="11" spans="1:7" ht="13.5" thickBot="1" x14ac:dyDescent="0.25">
      <c r="A11" s="2" t="s">
        <v>62</v>
      </c>
      <c r="B11" s="3">
        <v>1</v>
      </c>
      <c r="C11" s="3" t="s">
        <v>2</v>
      </c>
      <c r="D11" s="3">
        <v>2021</v>
      </c>
      <c r="E11" s="4">
        <v>372</v>
      </c>
      <c r="F11" s="4" t="s">
        <v>50</v>
      </c>
      <c r="G11" s="23" t="s">
        <v>50</v>
      </c>
    </row>
    <row r="12" spans="1:7" ht="13.5" thickBot="1" x14ac:dyDescent="0.25">
      <c r="A12" s="2" t="s">
        <v>53</v>
      </c>
      <c r="B12" s="3">
        <v>2</v>
      </c>
      <c r="C12" s="3" t="s">
        <v>3</v>
      </c>
      <c r="D12" s="3">
        <v>2021</v>
      </c>
      <c r="E12" s="4">
        <v>0</v>
      </c>
      <c r="F12" s="4" t="s">
        <v>50</v>
      </c>
      <c r="G12" s="23" t="s">
        <v>50</v>
      </c>
    </row>
    <row r="13" spans="1:7" ht="13.5" thickBot="1" x14ac:dyDescent="0.25">
      <c r="A13" s="2" t="s">
        <v>54</v>
      </c>
      <c r="B13" s="3">
        <v>2</v>
      </c>
      <c r="C13" s="3" t="s">
        <v>3</v>
      </c>
      <c r="D13" s="3">
        <v>2021</v>
      </c>
      <c r="E13" s="4">
        <v>1082</v>
      </c>
      <c r="F13" s="4" t="s">
        <v>50</v>
      </c>
      <c r="G13" s="23" t="s">
        <v>50</v>
      </c>
    </row>
    <row r="14" spans="1:7" ht="13.5" thickBot="1" x14ac:dyDescent="0.25">
      <c r="A14" s="2" t="s">
        <v>55</v>
      </c>
      <c r="B14" s="3">
        <v>2</v>
      </c>
      <c r="C14" s="3" t="s">
        <v>3</v>
      </c>
      <c r="D14" s="3">
        <v>2021</v>
      </c>
      <c r="E14" s="4">
        <v>131</v>
      </c>
      <c r="F14" s="4">
        <v>131</v>
      </c>
      <c r="G14" s="23">
        <v>0</v>
      </c>
    </row>
    <row r="15" spans="1:7" ht="13.5" thickBot="1" x14ac:dyDescent="0.25">
      <c r="A15" s="2" t="s">
        <v>56</v>
      </c>
      <c r="B15" s="3">
        <v>2</v>
      </c>
      <c r="C15" s="3" t="s">
        <v>3</v>
      </c>
      <c r="D15" s="3">
        <v>2021</v>
      </c>
      <c r="E15" s="4">
        <v>1712</v>
      </c>
      <c r="F15" s="4" t="s">
        <v>50</v>
      </c>
      <c r="G15" s="23" t="s">
        <v>50</v>
      </c>
    </row>
    <row r="16" spans="1:7" ht="13.5" thickBot="1" x14ac:dyDescent="0.25">
      <c r="A16" s="2" t="s">
        <v>57</v>
      </c>
      <c r="B16" s="3">
        <v>2</v>
      </c>
      <c r="C16" s="3" t="s">
        <v>3</v>
      </c>
      <c r="D16" s="3">
        <v>2021</v>
      </c>
      <c r="E16" s="4">
        <v>0</v>
      </c>
      <c r="F16" s="4" t="s">
        <v>50</v>
      </c>
      <c r="G16" s="23" t="s">
        <v>50</v>
      </c>
    </row>
    <row r="17" spans="1:7" ht="13.5" thickBot="1" x14ac:dyDescent="0.25">
      <c r="A17" s="2" t="s">
        <v>58</v>
      </c>
      <c r="B17" s="3">
        <v>2</v>
      </c>
      <c r="C17" s="3" t="s">
        <v>3</v>
      </c>
      <c r="D17" s="3">
        <v>2021</v>
      </c>
      <c r="E17" s="4">
        <v>1932</v>
      </c>
      <c r="F17" s="4" t="s">
        <v>50</v>
      </c>
      <c r="G17" s="23" t="s">
        <v>50</v>
      </c>
    </row>
    <row r="18" spans="1:7" ht="13.5" thickBot="1" x14ac:dyDescent="0.25">
      <c r="A18" s="2" t="s">
        <v>59</v>
      </c>
      <c r="B18" s="3">
        <v>2</v>
      </c>
      <c r="C18" s="3" t="s">
        <v>3</v>
      </c>
      <c r="D18" s="3">
        <v>2021</v>
      </c>
      <c r="E18" s="4">
        <v>5449</v>
      </c>
      <c r="F18" s="4" t="s">
        <v>50</v>
      </c>
      <c r="G18" s="23" t="s">
        <v>50</v>
      </c>
    </row>
    <row r="19" spans="1:7" ht="13.5" thickBot="1" x14ac:dyDescent="0.25">
      <c r="A19" s="2" t="s">
        <v>60</v>
      </c>
      <c r="B19" s="3">
        <v>2</v>
      </c>
      <c r="C19" s="3" t="s">
        <v>3</v>
      </c>
      <c r="D19" s="3">
        <v>2021</v>
      </c>
      <c r="E19" s="4">
        <v>671</v>
      </c>
      <c r="F19" s="4" t="s">
        <v>50</v>
      </c>
      <c r="G19" s="23" t="s">
        <v>50</v>
      </c>
    </row>
    <row r="20" spans="1:7" ht="13.5" thickBot="1" x14ac:dyDescent="0.25">
      <c r="A20" s="2" t="s">
        <v>61</v>
      </c>
      <c r="B20" s="3">
        <v>2</v>
      </c>
      <c r="C20" s="3" t="s">
        <v>3</v>
      </c>
      <c r="D20" s="3">
        <v>2021</v>
      </c>
      <c r="E20" s="4">
        <v>2984</v>
      </c>
      <c r="F20" s="4" t="s">
        <v>50</v>
      </c>
      <c r="G20" s="23" t="s">
        <v>50</v>
      </c>
    </row>
    <row r="21" spans="1:7" ht="13.5" thickBot="1" x14ac:dyDescent="0.25">
      <c r="A21" s="2" t="s">
        <v>62</v>
      </c>
      <c r="B21" s="3">
        <v>2</v>
      </c>
      <c r="C21" s="3" t="s">
        <v>3</v>
      </c>
      <c r="D21" s="3">
        <v>2021</v>
      </c>
      <c r="E21" s="4">
        <v>348</v>
      </c>
      <c r="F21" s="4" t="s">
        <v>50</v>
      </c>
      <c r="G21" s="23" t="s">
        <v>50</v>
      </c>
    </row>
    <row r="22" spans="1:7" ht="13.5" thickBot="1" x14ac:dyDescent="0.25">
      <c r="A22" s="2" t="s">
        <v>53</v>
      </c>
      <c r="B22" s="3">
        <v>3</v>
      </c>
      <c r="C22" s="3" t="s">
        <v>4</v>
      </c>
      <c r="D22" s="3">
        <v>2021</v>
      </c>
      <c r="E22" s="4">
        <v>0</v>
      </c>
      <c r="F22" s="4" t="s">
        <v>50</v>
      </c>
      <c r="G22" s="23" t="s">
        <v>50</v>
      </c>
    </row>
    <row r="23" spans="1:7" ht="13.5" thickBot="1" x14ac:dyDescent="0.25">
      <c r="A23" s="2" t="s">
        <v>54</v>
      </c>
      <c r="B23" s="3">
        <v>3</v>
      </c>
      <c r="C23" s="3" t="s">
        <v>4</v>
      </c>
      <c r="D23" s="3">
        <v>2021</v>
      </c>
      <c r="E23" s="4">
        <v>1163</v>
      </c>
      <c r="F23" s="4" t="s">
        <v>50</v>
      </c>
      <c r="G23" s="23" t="s">
        <v>50</v>
      </c>
    </row>
    <row r="24" spans="1:7" ht="13.5" thickBot="1" x14ac:dyDescent="0.25">
      <c r="A24" s="2" t="s">
        <v>55</v>
      </c>
      <c r="B24" s="3">
        <v>3</v>
      </c>
      <c r="C24" s="3" t="s">
        <v>4</v>
      </c>
      <c r="D24" s="3">
        <v>2021</v>
      </c>
      <c r="E24" s="4">
        <v>129</v>
      </c>
      <c r="F24" s="4">
        <v>129</v>
      </c>
      <c r="G24" s="23">
        <v>0</v>
      </c>
    </row>
    <row r="25" spans="1:7" ht="13.5" thickBot="1" x14ac:dyDescent="0.25">
      <c r="A25" s="2" t="s">
        <v>56</v>
      </c>
      <c r="B25" s="3">
        <v>3</v>
      </c>
      <c r="C25" s="3" t="s">
        <v>4</v>
      </c>
      <c r="D25" s="3">
        <v>2021</v>
      </c>
      <c r="E25" s="4">
        <v>1739</v>
      </c>
      <c r="F25" s="4" t="s">
        <v>50</v>
      </c>
      <c r="G25" s="23" t="s">
        <v>50</v>
      </c>
    </row>
    <row r="26" spans="1:7" ht="13.5" thickBot="1" x14ac:dyDescent="0.25">
      <c r="A26" s="2" t="s">
        <v>57</v>
      </c>
      <c r="B26" s="3">
        <v>3</v>
      </c>
      <c r="C26" s="3" t="s">
        <v>4</v>
      </c>
      <c r="D26" s="3">
        <v>2021</v>
      </c>
      <c r="E26" s="4">
        <v>438</v>
      </c>
      <c r="F26" s="4" t="s">
        <v>50</v>
      </c>
      <c r="G26" s="23" t="s">
        <v>50</v>
      </c>
    </row>
    <row r="27" spans="1:7" ht="13.5" thickBot="1" x14ac:dyDescent="0.25">
      <c r="A27" s="2" t="s">
        <v>58</v>
      </c>
      <c r="B27" s="3">
        <v>3</v>
      </c>
      <c r="C27" s="3" t="s">
        <v>4</v>
      </c>
      <c r="D27" s="3">
        <v>2021</v>
      </c>
      <c r="E27" s="4">
        <v>1826</v>
      </c>
      <c r="F27" s="4" t="s">
        <v>50</v>
      </c>
      <c r="G27" s="23" t="s">
        <v>50</v>
      </c>
    </row>
    <row r="28" spans="1:7" ht="13.5" thickBot="1" x14ac:dyDescent="0.25">
      <c r="A28" s="2" t="s">
        <v>59</v>
      </c>
      <c r="B28" s="3">
        <v>3</v>
      </c>
      <c r="C28" s="3" t="s">
        <v>4</v>
      </c>
      <c r="D28" s="3">
        <v>2021</v>
      </c>
      <c r="E28" s="4">
        <v>5129</v>
      </c>
      <c r="F28" s="4" t="s">
        <v>50</v>
      </c>
      <c r="G28" s="23" t="s">
        <v>50</v>
      </c>
    </row>
    <row r="29" spans="1:7" ht="13.5" thickBot="1" x14ac:dyDescent="0.25">
      <c r="A29" s="2" t="s">
        <v>60</v>
      </c>
      <c r="B29" s="3">
        <v>3</v>
      </c>
      <c r="C29" s="3" t="s">
        <v>4</v>
      </c>
      <c r="D29" s="3">
        <v>2021</v>
      </c>
      <c r="E29" s="4">
        <v>700</v>
      </c>
      <c r="F29" s="4" t="s">
        <v>50</v>
      </c>
      <c r="G29" s="23" t="s">
        <v>50</v>
      </c>
    </row>
    <row r="30" spans="1:7" ht="13.5" thickBot="1" x14ac:dyDescent="0.25">
      <c r="A30" s="2" t="s">
        <v>61</v>
      </c>
      <c r="B30" s="3">
        <v>3</v>
      </c>
      <c r="C30" s="3" t="s">
        <v>4</v>
      </c>
      <c r="D30" s="3">
        <v>2021</v>
      </c>
      <c r="E30" s="4">
        <v>2956</v>
      </c>
      <c r="F30" s="4" t="s">
        <v>50</v>
      </c>
      <c r="G30" s="23" t="s">
        <v>50</v>
      </c>
    </row>
    <row r="31" spans="1:7" ht="13.5" thickBot="1" x14ac:dyDescent="0.25">
      <c r="A31" s="2" t="s">
        <v>62</v>
      </c>
      <c r="B31" s="3">
        <v>3</v>
      </c>
      <c r="C31" s="3" t="s">
        <v>4</v>
      </c>
      <c r="D31" s="3">
        <v>2021</v>
      </c>
      <c r="E31" s="4">
        <v>354</v>
      </c>
      <c r="F31" s="4" t="s">
        <v>50</v>
      </c>
      <c r="G31" s="23" t="s">
        <v>50</v>
      </c>
    </row>
    <row r="32" spans="1:7" ht="13.5" thickBot="1" x14ac:dyDescent="0.25">
      <c r="A32" s="2" t="s">
        <v>53</v>
      </c>
      <c r="B32" s="3">
        <v>4</v>
      </c>
      <c r="C32" s="3" t="s">
        <v>5</v>
      </c>
      <c r="D32" s="3">
        <v>2021</v>
      </c>
      <c r="E32" s="4">
        <v>0</v>
      </c>
      <c r="F32" s="4" t="s">
        <v>50</v>
      </c>
      <c r="G32" s="23" t="s">
        <v>50</v>
      </c>
    </row>
    <row r="33" spans="1:7" ht="13.5" thickBot="1" x14ac:dyDescent="0.25">
      <c r="A33" s="2" t="s">
        <v>54</v>
      </c>
      <c r="B33" s="3">
        <v>4</v>
      </c>
      <c r="C33" s="3" t="s">
        <v>5</v>
      </c>
      <c r="D33" s="3">
        <v>2021</v>
      </c>
      <c r="E33" s="4">
        <v>1407</v>
      </c>
      <c r="F33" s="4" t="s">
        <v>50</v>
      </c>
      <c r="G33" s="23" t="s">
        <v>50</v>
      </c>
    </row>
    <row r="34" spans="1:7" ht="13.5" thickBot="1" x14ac:dyDescent="0.25">
      <c r="A34" s="2" t="s">
        <v>55</v>
      </c>
      <c r="B34" s="3">
        <v>4</v>
      </c>
      <c r="C34" s="3" t="s">
        <v>5</v>
      </c>
      <c r="D34" s="3">
        <v>2021</v>
      </c>
      <c r="E34" s="4">
        <v>131</v>
      </c>
      <c r="F34" s="4">
        <v>131</v>
      </c>
      <c r="G34" s="23">
        <v>0</v>
      </c>
    </row>
    <row r="35" spans="1:7" ht="13.5" thickBot="1" x14ac:dyDescent="0.25">
      <c r="A35" s="2" t="s">
        <v>56</v>
      </c>
      <c r="B35" s="3">
        <v>4</v>
      </c>
      <c r="C35" s="3" t="s">
        <v>5</v>
      </c>
      <c r="D35" s="3">
        <v>2021</v>
      </c>
      <c r="E35" s="4">
        <v>1743</v>
      </c>
      <c r="F35" s="4" t="s">
        <v>50</v>
      </c>
      <c r="G35" s="23" t="s">
        <v>50</v>
      </c>
    </row>
    <row r="36" spans="1:7" ht="13.5" thickBot="1" x14ac:dyDescent="0.25">
      <c r="A36" s="2" t="s">
        <v>57</v>
      </c>
      <c r="B36" s="3">
        <v>4</v>
      </c>
      <c r="C36" s="3" t="s">
        <v>5</v>
      </c>
      <c r="D36" s="3">
        <v>2021</v>
      </c>
      <c r="E36" s="4">
        <v>651</v>
      </c>
      <c r="F36" s="4" t="s">
        <v>50</v>
      </c>
      <c r="G36" s="23" t="s">
        <v>50</v>
      </c>
    </row>
    <row r="37" spans="1:7" ht="13.5" thickBot="1" x14ac:dyDescent="0.25">
      <c r="A37" s="2" t="s">
        <v>58</v>
      </c>
      <c r="B37" s="3">
        <v>4</v>
      </c>
      <c r="C37" s="3" t="s">
        <v>5</v>
      </c>
      <c r="D37" s="3">
        <v>2021</v>
      </c>
      <c r="E37" s="4">
        <v>1711</v>
      </c>
      <c r="F37" s="4" t="s">
        <v>50</v>
      </c>
      <c r="G37" s="23" t="s">
        <v>50</v>
      </c>
    </row>
    <row r="38" spans="1:7" ht="13.5" thickBot="1" x14ac:dyDescent="0.25">
      <c r="A38" s="2" t="s">
        <v>59</v>
      </c>
      <c r="B38" s="3">
        <v>4</v>
      </c>
      <c r="C38" s="3" t="s">
        <v>5</v>
      </c>
      <c r="D38" s="3">
        <v>2021</v>
      </c>
      <c r="E38" s="4">
        <v>5270</v>
      </c>
      <c r="F38" s="4" t="s">
        <v>50</v>
      </c>
      <c r="G38" s="23" t="s">
        <v>50</v>
      </c>
    </row>
    <row r="39" spans="1:7" ht="13.5" thickBot="1" x14ac:dyDescent="0.25">
      <c r="A39" s="2" t="s">
        <v>60</v>
      </c>
      <c r="B39" s="3">
        <v>4</v>
      </c>
      <c r="C39" s="3" t="s">
        <v>5</v>
      </c>
      <c r="D39" s="3">
        <v>2021</v>
      </c>
      <c r="E39" s="4">
        <v>759</v>
      </c>
      <c r="F39" s="4" t="s">
        <v>50</v>
      </c>
      <c r="G39" s="23" t="s">
        <v>50</v>
      </c>
    </row>
    <row r="40" spans="1:7" ht="13.5" thickBot="1" x14ac:dyDescent="0.25">
      <c r="A40" s="2" t="s">
        <v>61</v>
      </c>
      <c r="B40" s="3">
        <v>4</v>
      </c>
      <c r="C40" s="3" t="s">
        <v>5</v>
      </c>
      <c r="D40" s="3">
        <v>2021</v>
      </c>
      <c r="E40" s="4">
        <v>3137</v>
      </c>
      <c r="F40" s="4" t="s">
        <v>50</v>
      </c>
      <c r="G40" s="23" t="s">
        <v>50</v>
      </c>
    </row>
    <row r="41" spans="1:7" ht="13.5" thickBot="1" x14ac:dyDescent="0.25">
      <c r="A41" s="2" t="s">
        <v>62</v>
      </c>
      <c r="B41" s="3">
        <v>4</v>
      </c>
      <c r="C41" s="3" t="s">
        <v>5</v>
      </c>
      <c r="D41" s="3">
        <v>2021</v>
      </c>
      <c r="E41" s="4">
        <v>416</v>
      </c>
      <c r="F41" s="4" t="s">
        <v>50</v>
      </c>
      <c r="G41" s="23" t="s">
        <v>50</v>
      </c>
    </row>
    <row r="42" spans="1:7" ht="13.5" thickBot="1" x14ac:dyDescent="0.25">
      <c r="A42" s="2" t="s">
        <v>53</v>
      </c>
      <c r="B42" s="3">
        <v>5</v>
      </c>
      <c r="C42" s="3" t="s">
        <v>6</v>
      </c>
      <c r="D42" s="3">
        <v>2021</v>
      </c>
      <c r="E42" s="4">
        <v>1421</v>
      </c>
      <c r="F42" s="4" t="s">
        <v>50</v>
      </c>
      <c r="G42" s="23" t="s">
        <v>50</v>
      </c>
    </row>
    <row r="43" spans="1:7" ht="13.5" thickBot="1" x14ac:dyDescent="0.25">
      <c r="A43" s="2" t="s">
        <v>54</v>
      </c>
      <c r="B43" s="3">
        <v>5</v>
      </c>
      <c r="C43" s="3" t="s">
        <v>6</v>
      </c>
      <c r="D43" s="3">
        <v>2021</v>
      </c>
      <c r="E43" s="4">
        <v>1246</v>
      </c>
      <c r="F43" s="4" t="s">
        <v>50</v>
      </c>
      <c r="G43" s="23" t="s">
        <v>50</v>
      </c>
    </row>
    <row r="44" spans="1:7" ht="13.5" thickBot="1" x14ac:dyDescent="0.25">
      <c r="A44" s="2" t="s">
        <v>55</v>
      </c>
      <c r="B44" s="3">
        <v>5</v>
      </c>
      <c r="C44" s="3" t="s">
        <v>6</v>
      </c>
      <c r="D44" s="3">
        <v>2021</v>
      </c>
      <c r="E44" s="4">
        <v>150</v>
      </c>
      <c r="F44" s="4">
        <v>150</v>
      </c>
      <c r="G44" s="23">
        <v>0</v>
      </c>
    </row>
    <row r="45" spans="1:7" ht="13.5" thickBot="1" x14ac:dyDescent="0.25">
      <c r="A45" s="2" t="s">
        <v>56</v>
      </c>
      <c r="B45" s="3">
        <v>5</v>
      </c>
      <c r="C45" s="3" t="s">
        <v>6</v>
      </c>
      <c r="D45" s="3">
        <v>2021</v>
      </c>
      <c r="E45" s="4">
        <v>1716</v>
      </c>
      <c r="F45" s="4" t="s">
        <v>50</v>
      </c>
      <c r="G45" s="23" t="s">
        <v>50</v>
      </c>
    </row>
    <row r="46" spans="1:7" ht="13.5" thickBot="1" x14ac:dyDescent="0.25">
      <c r="A46" s="2" t="s">
        <v>57</v>
      </c>
      <c r="B46" s="3">
        <v>5</v>
      </c>
      <c r="C46" s="3" t="s">
        <v>6</v>
      </c>
      <c r="D46" s="3">
        <v>2021</v>
      </c>
      <c r="E46" s="4">
        <v>573</v>
      </c>
      <c r="F46" s="4" t="s">
        <v>50</v>
      </c>
      <c r="G46" s="23" t="s">
        <v>50</v>
      </c>
    </row>
    <row r="47" spans="1:7" ht="13.5" thickBot="1" x14ac:dyDescent="0.25">
      <c r="A47" s="2" t="s">
        <v>58</v>
      </c>
      <c r="B47" s="3">
        <v>5</v>
      </c>
      <c r="C47" s="3" t="s">
        <v>6</v>
      </c>
      <c r="D47" s="3">
        <v>2021</v>
      </c>
      <c r="E47" s="4">
        <v>1268</v>
      </c>
      <c r="F47" s="4" t="s">
        <v>50</v>
      </c>
      <c r="G47" s="23" t="s">
        <v>50</v>
      </c>
    </row>
    <row r="48" spans="1:7" ht="13.5" thickBot="1" x14ac:dyDescent="0.25">
      <c r="A48" s="2" t="s">
        <v>59</v>
      </c>
      <c r="B48" s="3">
        <v>5</v>
      </c>
      <c r="C48" s="3" t="s">
        <v>6</v>
      </c>
      <c r="D48" s="3">
        <v>2021</v>
      </c>
      <c r="E48" s="4">
        <v>3987</v>
      </c>
      <c r="F48" s="4" t="s">
        <v>50</v>
      </c>
      <c r="G48" s="23" t="s">
        <v>50</v>
      </c>
    </row>
    <row r="49" spans="1:7" ht="13.5" thickBot="1" x14ac:dyDescent="0.25">
      <c r="A49" s="2" t="s">
        <v>60</v>
      </c>
      <c r="B49" s="3">
        <v>5</v>
      </c>
      <c r="C49" s="3" t="s">
        <v>6</v>
      </c>
      <c r="D49" s="3">
        <v>2021</v>
      </c>
      <c r="E49" s="4">
        <v>344</v>
      </c>
      <c r="F49" s="4" t="s">
        <v>50</v>
      </c>
      <c r="G49" s="23" t="s">
        <v>50</v>
      </c>
    </row>
    <row r="50" spans="1:7" ht="13.5" thickBot="1" x14ac:dyDescent="0.25">
      <c r="A50" s="2" t="s">
        <v>61</v>
      </c>
      <c r="B50" s="3">
        <v>5</v>
      </c>
      <c r="C50" s="3" t="s">
        <v>6</v>
      </c>
      <c r="D50" s="3">
        <v>2021</v>
      </c>
      <c r="E50" s="4">
        <v>2924</v>
      </c>
      <c r="F50" s="4" t="s">
        <v>50</v>
      </c>
      <c r="G50" s="23" t="s">
        <v>50</v>
      </c>
    </row>
    <row r="51" spans="1:7" ht="13.5" thickBot="1" x14ac:dyDescent="0.25">
      <c r="A51" s="2" t="s">
        <v>62</v>
      </c>
      <c r="B51" s="3">
        <v>5</v>
      </c>
      <c r="C51" s="3" t="s">
        <v>6</v>
      </c>
      <c r="D51" s="3">
        <v>2021</v>
      </c>
      <c r="E51" s="4">
        <v>340</v>
      </c>
      <c r="F51" s="4" t="s">
        <v>50</v>
      </c>
      <c r="G51" s="23" t="s">
        <v>50</v>
      </c>
    </row>
    <row r="52" spans="1:7" ht="13.5" thickBot="1" x14ac:dyDescent="0.25">
      <c r="A52" s="2" t="s">
        <v>53</v>
      </c>
      <c r="B52" s="3">
        <v>6</v>
      </c>
      <c r="C52" s="3" t="s">
        <v>7</v>
      </c>
      <c r="D52" s="3">
        <v>2021</v>
      </c>
      <c r="E52" s="4">
        <v>1511</v>
      </c>
      <c r="F52" s="4" t="s">
        <v>50</v>
      </c>
      <c r="G52" s="23" t="s">
        <v>50</v>
      </c>
    </row>
    <row r="53" spans="1:7" ht="13.5" thickBot="1" x14ac:dyDescent="0.25">
      <c r="A53" s="2" t="s">
        <v>54</v>
      </c>
      <c r="B53" s="3">
        <v>6</v>
      </c>
      <c r="C53" s="3" t="s">
        <v>7</v>
      </c>
      <c r="D53" s="3">
        <v>2021</v>
      </c>
      <c r="E53" s="4">
        <v>1220</v>
      </c>
      <c r="F53" s="4" t="s">
        <v>50</v>
      </c>
      <c r="G53" s="23" t="s">
        <v>50</v>
      </c>
    </row>
    <row r="54" spans="1:7" ht="13.5" thickBot="1" x14ac:dyDescent="0.25">
      <c r="A54" s="2" t="s">
        <v>55</v>
      </c>
      <c r="B54" s="3">
        <v>6</v>
      </c>
      <c r="C54" s="3" t="s">
        <v>7</v>
      </c>
      <c r="D54" s="3">
        <v>2021</v>
      </c>
      <c r="E54" s="4">
        <v>175</v>
      </c>
      <c r="F54" s="4">
        <v>175</v>
      </c>
      <c r="G54" s="23">
        <v>0</v>
      </c>
    </row>
    <row r="55" spans="1:7" ht="13.5" thickBot="1" x14ac:dyDescent="0.25">
      <c r="A55" s="2" t="s">
        <v>56</v>
      </c>
      <c r="B55" s="3">
        <v>6</v>
      </c>
      <c r="C55" s="3" t="s">
        <v>7</v>
      </c>
      <c r="D55" s="3">
        <v>2021</v>
      </c>
      <c r="E55" s="4">
        <v>1763</v>
      </c>
      <c r="F55" s="4" t="s">
        <v>50</v>
      </c>
      <c r="G55" s="23" t="s">
        <v>50</v>
      </c>
    </row>
    <row r="56" spans="1:7" ht="13.5" thickBot="1" x14ac:dyDescent="0.25">
      <c r="A56" s="2" t="s">
        <v>57</v>
      </c>
      <c r="B56" s="3">
        <v>6</v>
      </c>
      <c r="C56" s="3" t="s">
        <v>7</v>
      </c>
      <c r="D56" s="3">
        <v>2021</v>
      </c>
      <c r="E56" s="4">
        <v>552</v>
      </c>
      <c r="F56" s="4" t="s">
        <v>50</v>
      </c>
      <c r="G56" s="23" t="s">
        <v>50</v>
      </c>
    </row>
    <row r="57" spans="1:7" ht="13.5" thickBot="1" x14ac:dyDescent="0.25">
      <c r="A57" s="2" t="s">
        <v>58</v>
      </c>
      <c r="B57" s="3">
        <v>6</v>
      </c>
      <c r="C57" s="3" t="s">
        <v>7</v>
      </c>
      <c r="D57" s="3">
        <v>2021</v>
      </c>
      <c r="E57" s="4">
        <v>1727</v>
      </c>
      <c r="F57" s="4" t="s">
        <v>50</v>
      </c>
      <c r="G57" s="23" t="s">
        <v>50</v>
      </c>
    </row>
    <row r="58" spans="1:7" ht="13.5" thickBot="1" x14ac:dyDescent="0.25">
      <c r="A58" s="2" t="s">
        <v>59</v>
      </c>
      <c r="B58" s="3">
        <v>6</v>
      </c>
      <c r="C58" s="3" t="s">
        <v>7</v>
      </c>
      <c r="D58" s="3">
        <v>2021</v>
      </c>
      <c r="E58" s="4">
        <v>4011</v>
      </c>
      <c r="F58" s="4" t="s">
        <v>50</v>
      </c>
      <c r="G58" s="23" t="s">
        <v>50</v>
      </c>
    </row>
    <row r="59" spans="1:7" ht="13.5" thickBot="1" x14ac:dyDescent="0.25">
      <c r="A59" s="2" t="s">
        <v>60</v>
      </c>
      <c r="B59" s="3">
        <v>6</v>
      </c>
      <c r="C59" s="3" t="s">
        <v>7</v>
      </c>
      <c r="D59" s="3">
        <v>2021</v>
      </c>
      <c r="E59" s="4">
        <v>334</v>
      </c>
      <c r="F59" s="4" t="s">
        <v>50</v>
      </c>
      <c r="G59" s="23" t="s">
        <v>50</v>
      </c>
    </row>
    <row r="60" spans="1:7" ht="13.5" thickBot="1" x14ac:dyDescent="0.25">
      <c r="A60" s="2" t="s">
        <v>61</v>
      </c>
      <c r="B60" s="3">
        <v>6</v>
      </c>
      <c r="C60" s="3" t="s">
        <v>7</v>
      </c>
      <c r="D60" s="3">
        <v>2021</v>
      </c>
      <c r="E60" s="4">
        <v>2971</v>
      </c>
      <c r="F60" s="4" t="s">
        <v>50</v>
      </c>
      <c r="G60" s="23" t="s">
        <v>50</v>
      </c>
    </row>
    <row r="61" spans="1:7" ht="13.5" thickBot="1" x14ac:dyDescent="0.25">
      <c r="A61" s="2" t="s">
        <v>62</v>
      </c>
      <c r="B61" s="3">
        <v>6</v>
      </c>
      <c r="C61" s="3" t="s">
        <v>7</v>
      </c>
      <c r="D61" s="3">
        <v>2021</v>
      </c>
      <c r="E61" s="4">
        <v>316</v>
      </c>
      <c r="F61" s="4" t="s">
        <v>50</v>
      </c>
      <c r="G61" s="23" t="s">
        <v>50</v>
      </c>
    </row>
    <row r="62" spans="1:7" ht="13.5" thickBot="1" x14ac:dyDescent="0.25">
      <c r="A62" s="2" t="s">
        <v>53</v>
      </c>
      <c r="B62" s="3">
        <v>7</v>
      </c>
      <c r="C62" s="3" t="s">
        <v>8</v>
      </c>
      <c r="D62" s="3">
        <v>2021</v>
      </c>
      <c r="E62" s="4">
        <v>1571</v>
      </c>
      <c r="F62" s="4" t="s">
        <v>50</v>
      </c>
      <c r="G62" s="23" t="s">
        <v>50</v>
      </c>
    </row>
    <row r="63" spans="1:7" ht="13.5" thickBot="1" x14ac:dyDescent="0.25">
      <c r="A63" s="2" t="s">
        <v>54</v>
      </c>
      <c r="B63" s="3">
        <v>7</v>
      </c>
      <c r="C63" s="3" t="s">
        <v>8</v>
      </c>
      <c r="D63" s="3">
        <v>2021</v>
      </c>
      <c r="E63" s="4">
        <v>1194</v>
      </c>
      <c r="F63" s="4" t="s">
        <v>50</v>
      </c>
      <c r="G63" s="23" t="s">
        <v>50</v>
      </c>
    </row>
    <row r="64" spans="1:7" ht="13.5" thickBot="1" x14ac:dyDescent="0.25">
      <c r="A64" s="2" t="s">
        <v>55</v>
      </c>
      <c r="B64" s="3">
        <v>7</v>
      </c>
      <c r="C64" s="3" t="s">
        <v>8</v>
      </c>
      <c r="D64" s="3">
        <v>2021</v>
      </c>
      <c r="E64" s="4">
        <v>167</v>
      </c>
      <c r="F64" s="4">
        <v>167</v>
      </c>
      <c r="G64" s="23">
        <v>0</v>
      </c>
    </row>
    <row r="65" spans="1:7" ht="13.5" thickBot="1" x14ac:dyDescent="0.25">
      <c r="A65" s="2" t="s">
        <v>56</v>
      </c>
      <c r="B65" s="3">
        <v>7</v>
      </c>
      <c r="C65" s="3" t="s">
        <v>8</v>
      </c>
      <c r="D65" s="3">
        <v>2021</v>
      </c>
      <c r="E65" s="4">
        <v>1747</v>
      </c>
      <c r="F65" s="4" t="s">
        <v>50</v>
      </c>
      <c r="G65" s="23" t="s">
        <v>50</v>
      </c>
    </row>
    <row r="66" spans="1:7" ht="13.5" thickBot="1" x14ac:dyDescent="0.25">
      <c r="A66" s="2" t="s">
        <v>57</v>
      </c>
      <c r="B66" s="3">
        <v>7</v>
      </c>
      <c r="C66" s="3" t="s">
        <v>8</v>
      </c>
      <c r="D66" s="3">
        <v>2021</v>
      </c>
      <c r="E66" s="4">
        <v>464</v>
      </c>
      <c r="F66" s="4" t="s">
        <v>50</v>
      </c>
      <c r="G66" s="23" t="s">
        <v>50</v>
      </c>
    </row>
    <row r="67" spans="1:7" ht="13.5" thickBot="1" x14ac:dyDescent="0.25">
      <c r="A67" s="2" t="s">
        <v>58</v>
      </c>
      <c r="B67" s="3">
        <v>7</v>
      </c>
      <c r="C67" s="3" t="s">
        <v>8</v>
      </c>
      <c r="D67" s="3">
        <v>2021</v>
      </c>
      <c r="E67" s="4">
        <v>2415</v>
      </c>
      <c r="F67" s="4" t="s">
        <v>50</v>
      </c>
      <c r="G67" s="23" t="s">
        <v>50</v>
      </c>
    </row>
    <row r="68" spans="1:7" ht="13.5" thickBot="1" x14ac:dyDescent="0.25">
      <c r="A68" s="2" t="s">
        <v>59</v>
      </c>
      <c r="B68" s="3">
        <v>7</v>
      </c>
      <c r="C68" s="3" t="s">
        <v>8</v>
      </c>
      <c r="D68" s="3">
        <v>2021</v>
      </c>
      <c r="E68" s="4">
        <v>3824</v>
      </c>
      <c r="F68" s="4" t="s">
        <v>50</v>
      </c>
      <c r="G68" s="23" t="s">
        <v>50</v>
      </c>
    </row>
    <row r="69" spans="1:7" ht="13.5" thickBot="1" x14ac:dyDescent="0.25">
      <c r="A69" s="2" t="s">
        <v>60</v>
      </c>
      <c r="B69" s="3">
        <v>7</v>
      </c>
      <c r="C69" s="3" t="s">
        <v>8</v>
      </c>
      <c r="D69" s="3">
        <v>2021</v>
      </c>
      <c r="E69" s="4">
        <v>400</v>
      </c>
      <c r="F69" s="4" t="s">
        <v>50</v>
      </c>
      <c r="G69" s="23" t="s">
        <v>50</v>
      </c>
    </row>
    <row r="70" spans="1:7" ht="13.5" thickBot="1" x14ac:dyDescent="0.25">
      <c r="A70" s="2" t="s">
        <v>61</v>
      </c>
      <c r="B70" s="3">
        <v>7</v>
      </c>
      <c r="C70" s="3" t="s">
        <v>8</v>
      </c>
      <c r="D70" s="3">
        <v>2021</v>
      </c>
      <c r="E70" s="4">
        <v>3184</v>
      </c>
      <c r="F70" s="4" t="s">
        <v>50</v>
      </c>
      <c r="G70" s="23" t="s">
        <v>50</v>
      </c>
    </row>
    <row r="71" spans="1:7" ht="13.5" thickBot="1" x14ac:dyDescent="0.25">
      <c r="A71" s="2" t="s">
        <v>62</v>
      </c>
      <c r="B71" s="3">
        <v>7</v>
      </c>
      <c r="C71" s="3" t="s">
        <v>8</v>
      </c>
      <c r="D71" s="3">
        <v>2021</v>
      </c>
      <c r="E71" s="4">
        <v>327</v>
      </c>
      <c r="F71" s="4" t="s">
        <v>50</v>
      </c>
      <c r="G71" s="23" t="s">
        <v>50</v>
      </c>
    </row>
    <row r="72" spans="1:7" ht="13.5" thickBot="1" x14ac:dyDescent="0.25">
      <c r="A72" s="2" t="s">
        <v>53</v>
      </c>
      <c r="B72" s="3">
        <v>8</v>
      </c>
      <c r="C72" s="3" t="s">
        <v>9</v>
      </c>
      <c r="D72" s="3">
        <v>2021</v>
      </c>
      <c r="E72" s="4">
        <v>1634</v>
      </c>
      <c r="F72" s="4" t="s">
        <v>50</v>
      </c>
      <c r="G72" s="23" t="s">
        <v>50</v>
      </c>
    </row>
    <row r="73" spans="1:7" ht="13.5" thickBot="1" x14ac:dyDescent="0.25">
      <c r="A73" s="2" t="s">
        <v>54</v>
      </c>
      <c r="B73" s="3">
        <v>8</v>
      </c>
      <c r="C73" s="3" t="s">
        <v>9</v>
      </c>
      <c r="D73" s="3">
        <v>2021</v>
      </c>
      <c r="E73" s="4">
        <v>1040</v>
      </c>
      <c r="F73" s="4" t="s">
        <v>50</v>
      </c>
      <c r="G73" s="23" t="s">
        <v>50</v>
      </c>
    </row>
    <row r="74" spans="1:7" ht="13.5" thickBot="1" x14ac:dyDescent="0.25">
      <c r="A74" s="2" t="s">
        <v>55</v>
      </c>
      <c r="B74" s="3">
        <v>8</v>
      </c>
      <c r="C74" s="3" t="s">
        <v>9</v>
      </c>
      <c r="D74" s="3">
        <v>2021</v>
      </c>
      <c r="E74" s="4">
        <v>161</v>
      </c>
      <c r="F74" s="4">
        <v>161</v>
      </c>
      <c r="G74" s="23">
        <v>0</v>
      </c>
    </row>
    <row r="75" spans="1:7" ht="13.5" thickBot="1" x14ac:dyDescent="0.25">
      <c r="A75" s="2" t="s">
        <v>56</v>
      </c>
      <c r="B75" s="3">
        <v>8</v>
      </c>
      <c r="C75" s="3" t="s">
        <v>9</v>
      </c>
      <c r="D75" s="3">
        <v>2021</v>
      </c>
      <c r="E75" s="4">
        <v>1595</v>
      </c>
      <c r="F75" s="4" t="s">
        <v>50</v>
      </c>
      <c r="G75" s="23" t="s">
        <v>50</v>
      </c>
    </row>
    <row r="76" spans="1:7" ht="13.5" thickBot="1" x14ac:dyDescent="0.25">
      <c r="A76" s="2" t="s">
        <v>57</v>
      </c>
      <c r="B76" s="3">
        <v>8</v>
      </c>
      <c r="C76" s="3" t="s">
        <v>9</v>
      </c>
      <c r="D76" s="3">
        <v>2021</v>
      </c>
      <c r="E76" s="4">
        <v>361</v>
      </c>
      <c r="F76" s="4" t="s">
        <v>50</v>
      </c>
      <c r="G76" s="23" t="s">
        <v>50</v>
      </c>
    </row>
    <row r="77" spans="1:7" ht="13.5" thickBot="1" x14ac:dyDescent="0.25">
      <c r="A77" s="2" t="s">
        <v>58</v>
      </c>
      <c r="B77" s="3">
        <v>8</v>
      </c>
      <c r="C77" s="3" t="s">
        <v>9</v>
      </c>
      <c r="D77" s="3">
        <v>2021</v>
      </c>
      <c r="E77" s="4">
        <v>2781</v>
      </c>
      <c r="F77" s="4" t="s">
        <v>50</v>
      </c>
      <c r="G77" s="23" t="s">
        <v>50</v>
      </c>
    </row>
    <row r="78" spans="1:7" ht="13.5" thickBot="1" x14ac:dyDescent="0.25">
      <c r="A78" s="2" t="s">
        <v>59</v>
      </c>
      <c r="B78" s="3">
        <v>8</v>
      </c>
      <c r="C78" s="3" t="s">
        <v>9</v>
      </c>
      <c r="D78" s="3">
        <v>2021</v>
      </c>
      <c r="E78" s="4">
        <v>3659</v>
      </c>
      <c r="F78" s="4" t="s">
        <v>50</v>
      </c>
      <c r="G78" s="23" t="s">
        <v>50</v>
      </c>
    </row>
    <row r="79" spans="1:7" ht="13.5" thickBot="1" x14ac:dyDescent="0.25">
      <c r="A79" s="2" t="s">
        <v>60</v>
      </c>
      <c r="B79" s="3">
        <v>8</v>
      </c>
      <c r="C79" s="3" t="s">
        <v>9</v>
      </c>
      <c r="D79" s="3">
        <v>2021</v>
      </c>
      <c r="E79" s="4">
        <v>394</v>
      </c>
      <c r="F79" s="4" t="s">
        <v>50</v>
      </c>
      <c r="G79" s="23" t="s">
        <v>50</v>
      </c>
    </row>
    <row r="80" spans="1:7" ht="13.5" thickBot="1" x14ac:dyDescent="0.25">
      <c r="A80" s="2" t="s">
        <v>61</v>
      </c>
      <c r="B80" s="3">
        <v>8</v>
      </c>
      <c r="C80" s="3" t="s">
        <v>9</v>
      </c>
      <c r="D80" s="3">
        <v>2021</v>
      </c>
      <c r="E80" s="4">
        <v>3182</v>
      </c>
      <c r="F80" s="4" t="s">
        <v>50</v>
      </c>
      <c r="G80" s="23" t="s">
        <v>50</v>
      </c>
    </row>
    <row r="81" spans="1:7" ht="13.5" thickBot="1" x14ac:dyDescent="0.25">
      <c r="A81" s="2" t="s">
        <v>62</v>
      </c>
      <c r="B81" s="3">
        <v>8</v>
      </c>
      <c r="C81" s="3" t="s">
        <v>9</v>
      </c>
      <c r="D81" s="3">
        <v>2021</v>
      </c>
      <c r="E81" s="4">
        <v>314</v>
      </c>
      <c r="F81" s="4" t="s">
        <v>50</v>
      </c>
      <c r="G81" s="23" t="s">
        <v>50</v>
      </c>
    </row>
    <row r="82" spans="1:7" ht="13.5" thickBot="1" x14ac:dyDescent="0.25">
      <c r="A82" s="2" t="s">
        <v>53</v>
      </c>
      <c r="B82" s="3">
        <v>9</v>
      </c>
      <c r="C82" s="3" t="s">
        <v>10</v>
      </c>
      <c r="D82" s="3">
        <v>2021</v>
      </c>
      <c r="E82" s="4">
        <v>2021</v>
      </c>
      <c r="F82" s="4" t="s">
        <v>50</v>
      </c>
      <c r="G82" s="23" t="s">
        <v>50</v>
      </c>
    </row>
    <row r="83" spans="1:7" ht="13.5" thickBot="1" x14ac:dyDescent="0.25">
      <c r="A83" s="2" t="s">
        <v>54</v>
      </c>
      <c r="B83" s="3">
        <v>9</v>
      </c>
      <c r="C83" s="3" t="s">
        <v>10</v>
      </c>
      <c r="D83" s="3">
        <v>2021</v>
      </c>
      <c r="E83" s="4">
        <v>1100</v>
      </c>
      <c r="F83" s="4" t="s">
        <v>50</v>
      </c>
      <c r="G83" s="23" t="s">
        <v>50</v>
      </c>
    </row>
    <row r="84" spans="1:7" ht="13.5" thickBot="1" x14ac:dyDescent="0.25">
      <c r="A84" s="2" t="s">
        <v>55</v>
      </c>
      <c r="B84" s="3">
        <v>9</v>
      </c>
      <c r="C84" s="3" t="s">
        <v>10</v>
      </c>
      <c r="D84" s="3">
        <v>2021</v>
      </c>
      <c r="E84" s="4">
        <v>159</v>
      </c>
      <c r="F84" s="4">
        <v>159</v>
      </c>
      <c r="G84" s="23">
        <v>0</v>
      </c>
    </row>
    <row r="85" spans="1:7" ht="13.5" thickBot="1" x14ac:dyDescent="0.25">
      <c r="A85" s="2" t="s">
        <v>56</v>
      </c>
      <c r="B85" s="3">
        <v>9</v>
      </c>
      <c r="C85" s="3" t="s">
        <v>10</v>
      </c>
      <c r="D85" s="3">
        <v>2021</v>
      </c>
      <c r="E85" s="4">
        <v>1640</v>
      </c>
      <c r="F85" s="4" t="s">
        <v>50</v>
      </c>
      <c r="G85" s="23" t="s">
        <v>50</v>
      </c>
    </row>
    <row r="86" spans="1:7" ht="13.5" thickBot="1" x14ac:dyDescent="0.25">
      <c r="A86" s="2" t="s">
        <v>57</v>
      </c>
      <c r="B86" s="3">
        <v>9</v>
      </c>
      <c r="C86" s="3" t="s">
        <v>10</v>
      </c>
      <c r="D86" s="3">
        <v>2021</v>
      </c>
      <c r="E86" s="4">
        <v>384</v>
      </c>
      <c r="F86" s="4" t="s">
        <v>50</v>
      </c>
      <c r="G86" s="23" t="s">
        <v>50</v>
      </c>
    </row>
    <row r="87" spans="1:7" ht="13.5" thickBot="1" x14ac:dyDescent="0.25">
      <c r="A87" s="2" t="s">
        <v>58</v>
      </c>
      <c r="B87" s="3">
        <v>9</v>
      </c>
      <c r="C87" s="3" t="s">
        <v>10</v>
      </c>
      <c r="D87" s="3">
        <v>2021</v>
      </c>
      <c r="E87" s="4">
        <v>2712</v>
      </c>
      <c r="F87" s="4" t="s">
        <v>50</v>
      </c>
      <c r="G87" s="23" t="s">
        <v>50</v>
      </c>
    </row>
    <row r="88" spans="1:7" ht="13.5" thickBot="1" x14ac:dyDescent="0.25">
      <c r="A88" s="2" t="s">
        <v>59</v>
      </c>
      <c r="B88" s="3">
        <v>9</v>
      </c>
      <c r="C88" s="3" t="s">
        <v>10</v>
      </c>
      <c r="D88" s="3">
        <v>2021</v>
      </c>
      <c r="E88" s="4">
        <v>3894</v>
      </c>
      <c r="F88" s="4" t="s">
        <v>50</v>
      </c>
      <c r="G88" s="23" t="s">
        <v>50</v>
      </c>
    </row>
    <row r="89" spans="1:7" ht="13.5" thickBot="1" x14ac:dyDescent="0.25">
      <c r="A89" s="2" t="s">
        <v>60</v>
      </c>
      <c r="B89" s="3">
        <v>9</v>
      </c>
      <c r="C89" s="3" t="s">
        <v>10</v>
      </c>
      <c r="D89" s="3">
        <v>2021</v>
      </c>
      <c r="E89" s="4">
        <v>512</v>
      </c>
      <c r="F89" s="4" t="s">
        <v>50</v>
      </c>
      <c r="G89" s="23" t="s">
        <v>50</v>
      </c>
    </row>
    <row r="90" spans="1:7" ht="13.5" thickBot="1" x14ac:dyDescent="0.25">
      <c r="A90" s="2" t="s">
        <v>61</v>
      </c>
      <c r="B90" s="3">
        <v>9</v>
      </c>
      <c r="C90" s="3" t="s">
        <v>10</v>
      </c>
      <c r="D90" s="3">
        <v>2021</v>
      </c>
      <c r="E90" s="4">
        <v>3321</v>
      </c>
      <c r="F90" s="4" t="s">
        <v>50</v>
      </c>
      <c r="G90" s="23" t="s">
        <v>50</v>
      </c>
    </row>
    <row r="91" spans="1:7" ht="13.5" thickBot="1" x14ac:dyDescent="0.25">
      <c r="A91" s="2" t="s">
        <v>62</v>
      </c>
      <c r="B91" s="3">
        <v>9</v>
      </c>
      <c r="C91" s="3" t="s">
        <v>10</v>
      </c>
      <c r="D91" s="3">
        <v>2021</v>
      </c>
      <c r="E91" s="4">
        <v>324</v>
      </c>
      <c r="F91" s="4" t="s">
        <v>50</v>
      </c>
      <c r="G91" s="23" t="s">
        <v>50</v>
      </c>
    </row>
    <row r="92" spans="1:7" ht="13.5" thickBot="1" x14ac:dyDescent="0.25">
      <c r="A92" s="2" t="s">
        <v>53</v>
      </c>
      <c r="B92" s="3">
        <v>10</v>
      </c>
      <c r="C92" s="3" t="s">
        <v>11</v>
      </c>
      <c r="D92" s="3">
        <v>2021</v>
      </c>
      <c r="E92" s="4">
        <v>2640</v>
      </c>
      <c r="F92" s="4" t="s">
        <v>50</v>
      </c>
      <c r="G92" s="23" t="s">
        <v>50</v>
      </c>
    </row>
    <row r="93" spans="1:7" ht="13.5" thickBot="1" x14ac:dyDescent="0.25">
      <c r="A93" s="2" t="s">
        <v>54</v>
      </c>
      <c r="B93" s="3">
        <v>10</v>
      </c>
      <c r="C93" s="3" t="s">
        <v>11</v>
      </c>
      <c r="D93" s="3">
        <v>2021</v>
      </c>
      <c r="E93" s="4">
        <v>1291</v>
      </c>
      <c r="F93" s="4" t="s">
        <v>50</v>
      </c>
      <c r="G93" s="23" t="s">
        <v>50</v>
      </c>
    </row>
    <row r="94" spans="1:7" ht="13.5" thickBot="1" x14ac:dyDescent="0.25">
      <c r="A94" s="2" t="s">
        <v>55</v>
      </c>
      <c r="B94" s="3">
        <v>10</v>
      </c>
      <c r="C94" s="3" t="s">
        <v>11</v>
      </c>
      <c r="D94" s="3">
        <v>2021</v>
      </c>
      <c r="E94" s="4">
        <v>181</v>
      </c>
      <c r="F94" s="4">
        <v>181</v>
      </c>
      <c r="G94" s="23">
        <v>0</v>
      </c>
    </row>
    <row r="95" spans="1:7" ht="13.5" thickBot="1" x14ac:dyDescent="0.25">
      <c r="A95" s="2" t="s">
        <v>56</v>
      </c>
      <c r="B95" s="3">
        <v>10</v>
      </c>
      <c r="C95" s="3" t="s">
        <v>11</v>
      </c>
      <c r="D95" s="3">
        <v>2021</v>
      </c>
      <c r="E95" s="4">
        <v>1685</v>
      </c>
      <c r="F95" s="4" t="s">
        <v>50</v>
      </c>
      <c r="G95" s="23" t="s">
        <v>50</v>
      </c>
    </row>
    <row r="96" spans="1:7" ht="13.5" thickBot="1" x14ac:dyDescent="0.25">
      <c r="A96" s="2" t="s">
        <v>57</v>
      </c>
      <c r="B96" s="3">
        <v>10</v>
      </c>
      <c r="C96" s="3" t="s">
        <v>11</v>
      </c>
      <c r="D96" s="3">
        <v>2021</v>
      </c>
      <c r="E96" s="4">
        <v>363</v>
      </c>
      <c r="F96" s="4" t="s">
        <v>50</v>
      </c>
      <c r="G96" s="23" t="s">
        <v>50</v>
      </c>
    </row>
    <row r="97" spans="1:7" ht="13.5" thickBot="1" x14ac:dyDescent="0.25">
      <c r="A97" s="2" t="s">
        <v>58</v>
      </c>
      <c r="B97" s="3">
        <v>10</v>
      </c>
      <c r="C97" s="3" t="s">
        <v>11</v>
      </c>
      <c r="D97" s="3">
        <v>2021</v>
      </c>
      <c r="E97" s="4">
        <v>2852</v>
      </c>
      <c r="F97" s="4" t="s">
        <v>50</v>
      </c>
      <c r="G97" s="23" t="s">
        <v>50</v>
      </c>
    </row>
    <row r="98" spans="1:7" ht="13.5" thickBot="1" x14ac:dyDescent="0.25">
      <c r="A98" s="2" t="s">
        <v>59</v>
      </c>
      <c r="B98" s="3">
        <v>10</v>
      </c>
      <c r="C98" s="3" t="s">
        <v>11</v>
      </c>
      <c r="D98" s="3">
        <v>2021</v>
      </c>
      <c r="E98" s="4">
        <v>4682</v>
      </c>
      <c r="F98" s="4" t="s">
        <v>50</v>
      </c>
      <c r="G98" s="23" t="s">
        <v>50</v>
      </c>
    </row>
    <row r="99" spans="1:7" ht="13.5" thickBot="1" x14ac:dyDescent="0.25">
      <c r="A99" s="2" t="s">
        <v>60</v>
      </c>
      <c r="B99" s="3">
        <v>10</v>
      </c>
      <c r="C99" s="3" t="s">
        <v>11</v>
      </c>
      <c r="D99" s="3">
        <v>2021</v>
      </c>
      <c r="E99" s="4">
        <v>638</v>
      </c>
      <c r="F99" s="4" t="s">
        <v>50</v>
      </c>
      <c r="G99" s="23" t="s">
        <v>50</v>
      </c>
    </row>
    <row r="100" spans="1:7" ht="13.5" thickBot="1" x14ac:dyDescent="0.25">
      <c r="A100" s="2" t="s">
        <v>61</v>
      </c>
      <c r="B100" s="3">
        <v>10</v>
      </c>
      <c r="C100" s="3" t="s">
        <v>11</v>
      </c>
      <c r="D100" s="3">
        <v>2021</v>
      </c>
      <c r="E100" s="4">
        <v>3843</v>
      </c>
      <c r="F100" s="4" t="s">
        <v>50</v>
      </c>
      <c r="G100" s="23" t="s">
        <v>50</v>
      </c>
    </row>
    <row r="101" spans="1:7" ht="13.5" thickBot="1" x14ac:dyDescent="0.25">
      <c r="A101" s="2" t="s">
        <v>62</v>
      </c>
      <c r="B101" s="3">
        <v>10</v>
      </c>
      <c r="C101" s="3" t="s">
        <v>11</v>
      </c>
      <c r="D101" s="3">
        <v>2021</v>
      </c>
      <c r="E101" s="4">
        <v>359</v>
      </c>
      <c r="F101" s="4" t="s">
        <v>50</v>
      </c>
      <c r="G101" s="23" t="s">
        <v>50</v>
      </c>
    </row>
    <row r="102" spans="1:7" ht="13.5" thickBot="1" x14ac:dyDescent="0.25">
      <c r="A102" s="2" t="s">
        <v>53</v>
      </c>
      <c r="B102" s="3">
        <v>11</v>
      </c>
      <c r="C102" s="3" t="s">
        <v>12</v>
      </c>
      <c r="D102" s="3">
        <v>2021</v>
      </c>
      <c r="E102" s="4">
        <v>2923</v>
      </c>
      <c r="F102" s="4" t="s">
        <v>50</v>
      </c>
      <c r="G102" s="23" t="s">
        <v>50</v>
      </c>
    </row>
    <row r="103" spans="1:7" ht="13.5" thickBot="1" x14ac:dyDescent="0.25">
      <c r="A103" s="2" t="s">
        <v>54</v>
      </c>
      <c r="B103" s="3">
        <v>11</v>
      </c>
      <c r="C103" s="3" t="s">
        <v>12</v>
      </c>
      <c r="D103" s="3">
        <v>2021</v>
      </c>
      <c r="E103" s="4">
        <v>1337</v>
      </c>
      <c r="F103" s="4" t="s">
        <v>50</v>
      </c>
      <c r="G103" s="23" t="s">
        <v>50</v>
      </c>
    </row>
    <row r="104" spans="1:7" ht="13.5" thickBot="1" x14ac:dyDescent="0.25">
      <c r="A104" s="2" t="s">
        <v>55</v>
      </c>
      <c r="B104" s="3">
        <v>11</v>
      </c>
      <c r="C104" s="3" t="s">
        <v>12</v>
      </c>
      <c r="D104" s="3">
        <v>2021</v>
      </c>
      <c r="E104" s="4">
        <v>179</v>
      </c>
      <c r="F104" s="4">
        <v>179</v>
      </c>
      <c r="G104" s="23">
        <v>0</v>
      </c>
    </row>
    <row r="105" spans="1:7" ht="13.5" thickBot="1" x14ac:dyDescent="0.25">
      <c r="A105" s="2" t="s">
        <v>56</v>
      </c>
      <c r="B105" s="3">
        <v>11</v>
      </c>
      <c r="C105" s="3" t="s">
        <v>12</v>
      </c>
      <c r="D105" s="3">
        <v>2021</v>
      </c>
      <c r="E105" s="4">
        <v>1793</v>
      </c>
      <c r="F105" s="4" t="s">
        <v>50</v>
      </c>
      <c r="G105" s="23" t="s">
        <v>50</v>
      </c>
    </row>
    <row r="106" spans="1:7" ht="13.5" thickBot="1" x14ac:dyDescent="0.25">
      <c r="A106" s="2" t="s">
        <v>57</v>
      </c>
      <c r="B106" s="3">
        <v>11</v>
      </c>
      <c r="C106" s="3" t="s">
        <v>12</v>
      </c>
      <c r="D106" s="3">
        <v>2021</v>
      </c>
      <c r="E106" s="4">
        <v>317</v>
      </c>
      <c r="F106" s="4" t="s">
        <v>50</v>
      </c>
      <c r="G106" s="23" t="s">
        <v>50</v>
      </c>
    </row>
    <row r="107" spans="1:7" ht="13.5" thickBot="1" x14ac:dyDescent="0.25">
      <c r="A107" s="2" t="s">
        <v>58</v>
      </c>
      <c r="B107" s="3">
        <v>11</v>
      </c>
      <c r="C107" s="3" t="s">
        <v>12</v>
      </c>
      <c r="D107" s="3">
        <v>2021</v>
      </c>
      <c r="E107" s="4">
        <v>2555</v>
      </c>
      <c r="F107" s="4" t="s">
        <v>50</v>
      </c>
      <c r="G107" s="23" t="s">
        <v>50</v>
      </c>
    </row>
    <row r="108" spans="1:7" ht="13.5" thickBot="1" x14ac:dyDescent="0.25">
      <c r="A108" s="2" t="s">
        <v>59</v>
      </c>
      <c r="B108" s="3">
        <v>11</v>
      </c>
      <c r="C108" s="3" t="s">
        <v>12</v>
      </c>
      <c r="D108" s="3">
        <v>2021</v>
      </c>
      <c r="E108" s="4">
        <v>5070</v>
      </c>
      <c r="F108" s="4" t="s">
        <v>50</v>
      </c>
      <c r="G108" s="23" t="s">
        <v>50</v>
      </c>
    </row>
    <row r="109" spans="1:7" ht="13.5" thickBot="1" x14ac:dyDescent="0.25">
      <c r="A109" s="2" t="s">
        <v>60</v>
      </c>
      <c r="B109" s="3">
        <v>11</v>
      </c>
      <c r="C109" s="3" t="s">
        <v>12</v>
      </c>
      <c r="D109" s="3">
        <v>2021</v>
      </c>
      <c r="E109" s="4">
        <v>640</v>
      </c>
      <c r="F109" s="4" t="s">
        <v>50</v>
      </c>
      <c r="G109" s="23" t="s">
        <v>50</v>
      </c>
    </row>
    <row r="110" spans="1:7" ht="13.5" thickBot="1" x14ac:dyDescent="0.25">
      <c r="A110" s="2" t="s">
        <v>61</v>
      </c>
      <c r="B110" s="3">
        <v>11</v>
      </c>
      <c r="C110" s="3" t="s">
        <v>12</v>
      </c>
      <c r="D110" s="3">
        <v>2021</v>
      </c>
      <c r="E110" s="4">
        <v>3913</v>
      </c>
      <c r="F110" s="4" t="s">
        <v>50</v>
      </c>
      <c r="G110" s="23" t="s">
        <v>50</v>
      </c>
    </row>
    <row r="111" spans="1:7" ht="13.5" thickBot="1" x14ac:dyDescent="0.25">
      <c r="A111" s="2" t="s">
        <v>62</v>
      </c>
      <c r="B111" s="3">
        <v>11</v>
      </c>
      <c r="C111" s="3" t="s">
        <v>12</v>
      </c>
      <c r="D111" s="3">
        <v>2021</v>
      </c>
      <c r="E111" s="4">
        <v>350</v>
      </c>
      <c r="F111" s="4" t="s">
        <v>50</v>
      </c>
      <c r="G111" s="23" t="s">
        <v>50</v>
      </c>
    </row>
    <row r="112" spans="1:7" ht="13.5" thickBot="1" x14ac:dyDescent="0.25">
      <c r="A112" s="2" t="s">
        <v>53</v>
      </c>
      <c r="B112" s="3">
        <v>12</v>
      </c>
      <c r="C112" s="3" t="s">
        <v>13</v>
      </c>
      <c r="D112" s="3">
        <v>2021</v>
      </c>
      <c r="E112" s="4">
        <v>3163</v>
      </c>
      <c r="F112" s="4" t="s">
        <v>50</v>
      </c>
      <c r="G112" s="23" t="s">
        <v>50</v>
      </c>
    </row>
    <row r="113" spans="1:7" ht="13.5" thickBot="1" x14ac:dyDescent="0.25">
      <c r="A113" s="2" t="s">
        <v>54</v>
      </c>
      <c r="B113" s="3">
        <v>12</v>
      </c>
      <c r="C113" s="3" t="s">
        <v>13</v>
      </c>
      <c r="D113" s="3">
        <v>2021</v>
      </c>
      <c r="E113" s="4">
        <v>1288</v>
      </c>
      <c r="F113" s="4" t="s">
        <v>50</v>
      </c>
      <c r="G113" s="23" t="s">
        <v>50</v>
      </c>
    </row>
    <row r="114" spans="1:7" ht="13.5" thickBot="1" x14ac:dyDescent="0.25">
      <c r="A114" s="2" t="s">
        <v>55</v>
      </c>
      <c r="B114" s="3">
        <v>12</v>
      </c>
      <c r="C114" s="3" t="s">
        <v>13</v>
      </c>
      <c r="D114" s="3">
        <v>2021</v>
      </c>
      <c r="E114" s="4">
        <v>148</v>
      </c>
      <c r="F114" s="4">
        <v>148</v>
      </c>
      <c r="G114" s="23">
        <v>0</v>
      </c>
    </row>
    <row r="115" spans="1:7" ht="13.5" thickBot="1" x14ac:dyDescent="0.25">
      <c r="A115" s="2" t="s">
        <v>56</v>
      </c>
      <c r="B115" s="3">
        <v>12</v>
      </c>
      <c r="C115" s="3" t="s">
        <v>13</v>
      </c>
      <c r="D115" s="3">
        <v>2021</v>
      </c>
      <c r="E115" s="4">
        <v>2215</v>
      </c>
      <c r="F115" s="4" t="s">
        <v>50</v>
      </c>
      <c r="G115" s="23" t="s">
        <v>50</v>
      </c>
    </row>
    <row r="116" spans="1:7" ht="13.5" thickBot="1" x14ac:dyDescent="0.25">
      <c r="A116" s="2" t="s">
        <v>57</v>
      </c>
      <c r="B116" s="3">
        <v>12</v>
      </c>
      <c r="C116" s="3" t="s">
        <v>13</v>
      </c>
      <c r="D116" s="3">
        <v>2021</v>
      </c>
      <c r="E116" s="4">
        <v>290</v>
      </c>
      <c r="F116" s="4" t="s">
        <v>50</v>
      </c>
      <c r="G116" s="23" t="s">
        <v>50</v>
      </c>
    </row>
    <row r="117" spans="1:7" ht="13.5" thickBot="1" x14ac:dyDescent="0.25">
      <c r="A117" s="2" t="s">
        <v>58</v>
      </c>
      <c r="B117" s="3">
        <v>12</v>
      </c>
      <c r="C117" s="3" t="s">
        <v>13</v>
      </c>
      <c r="D117" s="3">
        <v>2021</v>
      </c>
      <c r="E117" s="4">
        <v>1327</v>
      </c>
      <c r="F117" s="4" t="s">
        <v>50</v>
      </c>
      <c r="G117" s="23" t="s">
        <v>50</v>
      </c>
    </row>
    <row r="118" spans="1:7" ht="13.5" thickBot="1" x14ac:dyDescent="0.25">
      <c r="A118" s="2" t="s">
        <v>59</v>
      </c>
      <c r="B118" s="3">
        <v>12</v>
      </c>
      <c r="C118" s="3" t="s">
        <v>13</v>
      </c>
      <c r="D118" s="3">
        <v>2021</v>
      </c>
      <c r="E118" s="4">
        <v>5278</v>
      </c>
      <c r="F118" s="4" t="s">
        <v>50</v>
      </c>
      <c r="G118" s="23" t="s">
        <v>50</v>
      </c>
    </row>
    <row r="119" spans="1:7" ht="13.5" thickBot="1" x14ac:dyDescent="0.25">
      <c r="A119" s="2" t="s">
        <v>60</v>
      </c>
      <c r="B119" s="3">
        <v>12</v>
      </c>
      <c r="C119" s="3" t="s">
        <v>13</v>
      </c>
      <c r="D119" s="3">
        <v>2021</v>
      </c>
      <c r="E119" s="4">
        <v>565</v>
      </c>
      <c r="F119" s="4" t="s">
        <v>50</v>
      </c>
      <c r="G119" s="23" t="s">
        <v>50</v>
      </c>
    </row>
    <row r="120" spans="1:7" ht="13.5" thickBot="1" x14ac:dyDescent="0.25">
      <c r="A120" s="2" t="s">
        <v>61</v>
      </c>
      <c r="B120" s="3">
        <v>12</v>
      </c>
      <c r="C120" s="3" t="s">
        <v>13</v>
      </c>
      <c r="D120" s="3">
        <v>2021</v>
      </c>
      <c r="E120" s="4">
        <v>3898</v>
      </c>
      <c r="F120" s="4" t="s">
        <v>50</v>
      </c>
      <c r="G120" s="23" t="s">
        <v>50</v>
      </c>
    </row>
    <row r="121" spans="1:7" ht="13.5" thickBot="1" x14ac:dyDescent="0.25">
      <c r="A121" s="2" t="s">
        <v>62</v>
      </c>
      <c r="B121" s="3">
        <v>12</v>
      </c>
      <c r="C121" s="3" t="s">
        <v>13</v>
      </c>
      <c r="D121" s="3">
        <v>2021</v>
      </c>
      <c r="E121" s="4">
        <v>346</v>
      </c>
      <c r="F121" s="4" t="s">
        <v>50</v>
      </c>
      <c r="G121" s="23" t="s">
        <v>50</v>
      </c>
    </row>
    <row r="122" spans="1:7" ht="13.5" thickBot="1" x14ac:dyDescent="0.25">
      <c r="A122" s="2" t="s">
        <v>53</v>
      </c>
      <c r="B122" s="3">
        <v>1</v>
      </c>
      <c r="C122" s="3" t="s">
        <v>2</v>
      </c>
      <c r="D122" s="3">
        <v>2022</v>
      </c>
      <c r="E122" s="24">
        <v>2376</v>
      </c>
      <c r="F122" s="24">
        <v>0</v>
      </c>
      <c r="G122" s="5">
        <f>DATA[[#This Row],[HEADS]]-DATA[[#This Row],[BRANCH]]</f>
        <v>2376</v>
      </c>
    </row>
    <row r="123" spans="1:7" ht="13.5" thickBot="1" x14ac:dyDescent="0.25">
      <c r="A123" s="2" t="s">
        <v>54</v>
      </c>
      <c r="B123" s="3">
        <v>1</v>
      </c>
      <c r="C123" s="3" t="s">
        <v>2</v>
      </c>
      <c r="D123" s="3">
        <v>2022</v>
      </c>
      <c r="E123" s="24">
        <v>1255</v>
      </c>
      <c r="F123" s="24">
        <v>857</v>
      </c>
      <c r="G123" s="5">
        <f>DATA[[#This Row],[HEADS]]-DATA[[#This Row],[BRANCH]]</f>
        <v>398</v>
      </c>
    </row>
    <row r="124" spans="1:7" ht="13.5" thickBot="1" x14ac:dyDescent="0.25">
      <c r="A124" s="2" t="s">
        <v>55</v>
      </c>
      <c r="B124" s="3">
        <v>1</v>
      </c>
      <c r="C124" s="3" t="s">
        <v>2</v>
      </c>
      <c r="D124" s="3">
        <v>2022</v>
      </c>
      <c r="E124" s="24">
        <v>120</v>
      </c>
      <c r="F124" s="24">
        <v>120</v>
      </c>
      <c r="G124" s="5">
        <f>DATA[[#This Row],[HEADS]]-DATA[[#This Row],[BRANCH]]</f>
        <v>0</v>
      </c>
    </row>
    <row r="125" spans="1:7" ht="13.5" thickBot="1" x14ac:dyDescent="0.25">
      <c r="A125" s="2" t="s">
        <v>56</v>
      </c>
      <c r="B125" s="3">
        <v>1</v>
      </c>
      <c r="C125" s="3" t="s">
        <v>2</v>
      </c>
      <c r="D125" s="3">
        <v>2022</v>
      </c>
      <c r="E125" s="24">
        <v>1798</v>
      </c>
      <c r="F125" s="24">
        <v>124</v>
      </c>
      <c r="G125" s="5">
        <f>DATA[[#This Row],[HEADS]]-DATA[[#This Row],[BRANCH]]</f>
        <v>1674</v>
      </c>
    </row>
    <row r="126" spans="1:7" ht="13.5" thickBot="1" x14ac:dyDescent="0.25">
      <c r="A126" s="2" t="s">
        <v>57</v>
      </c>
      <c r="B126" s="3">
        <v>1</v>
      </c>
      <c r="C126" s="3" t="s">
        <v>2</v>
      </c>
      <c r="D126" s="3">
        <v>2022</v>
      </c>
      <c r="E126" s="24">
        <v>231</v>
      </c>
      <c r="F126" s="24">
        <v>231</v>
      </c>
      <c r="G126" s="5">
        <f>DATA[[#This Row],[HEADS]]-DATA[[#This Row],[BRANCH]]</f>
        <v>0</v>
      </c>
    </row>
    <row r="127" spans="1:7" ht="13.5" thickBot="1" x14ac:dyDescent="0.25">
      <c r="A127" s="2" t="s">
        <v>58</v>
      </c>
      <c r="B127" s="3">
        <v>1</v>
      </c>
      <c r="C127" s="3" t="s">
        <v>2</v>
      </c>
      <c r="D127" s="3">
        <v>2022</v>
      </c>
      <c r="E127" s="24">
        <v>2088</v>
      </c>
      <c r="F127" s="24">
        <v>2088</v>
      </c>
      <c r="G127" s="5">
        <f>DATA[[#This Row],[HEADS]]-DATA[[#This Row],[BRANCH]]</f>
        <v>0</v>
      </c>
    </row>
    <row r="128" spans="1:7" ht="13.5" thickBot="1" x14ac:dyDescent="0.25">
      <c r="A128" s="2" t="s">
        <v>59</v>
      </c>
      <c r="B128" s="3">
        <v>1</v>
      </c>
      <c r="C128" s="3" t="s">
        <v>2</v>
      </c>
      <c r="D128" s="3">
        <v>2022</v>
      </c>
      <c r="E128" s="24">
        <v>4635</v>
      </c>
      <c r="F128" s="24">
        <v>3404</v>
      </c>
      <c r="G128" s="5">
        <f>DATA[[#This Row],[HEADS]]-DATA[[#This Row],[BRANCH]]</f>
        <v>1231</v>
      </c>
    </row>
    <row r="129" spans="1:7" ht="13.5" thickBot="1" x14ac:dyDescent="0.25">
      <c r="A129" s="2" t="s">
        <v>60</v>
      </c>
      <c r="B129" s="3">
        <v>1</v>
      </c>
      <c r="C129" s="3" t="s">
        <v>2</v>
      </c>
      <c r="D129" s="3">
        <v>2022</v>
      </c>
      <c r="E129" s="24">
        <v>485</v>
      </c>
      <c r="F129" s="24">
        <v>76</v>
      </c>
      <c r="G129" s="5">
        <f>DATA[[#This Row],[HEADS]]-DATA[[#This Row],[BRANCH]]</f>
        <v>409</v>
      </c>
    </row>
    <row r="130" spans="1:7" ht="13.5" thickBot="1" x14ac:dyDescent="0.25">
      <c r="A130" s="2" t="s">
        <v>61</v>
      </c>
      <c r="B130" s="3">
        <v>1</v>
      </c>
      <c r="C130" s="3" t="s">
        <v>2</v>
      </c>
      <c r="D130" s="3">
        <v>2022</v>
      </c>
      <c r="E130" s="24">
        <v>3479</v>
      </c>
      <c r="F130" s="24">
        <v>0</v>
      </c>
      <c r="G130" s="5">
        <f>DATA[[#This Row],[HEADS]]-DATA[[#This Row],[BRANCH]]</f>
        <v>3479</v>
      </c>
    </row>
    <row r="131" spans="1:7" ht="13.5" thickBot="1" x14ac:dyDescent="0.25">
      <c r="A131" s="2" t="s">
        <v>62</v>
      </c>
      <c r="B131" s="3">
        <v>1</v>
      </c>
      <c r="C131" s="3" t="s">
        <v>2</v>
      </c>
      <c r="D131" s="3">
        <v>2022</v>
      </c>
      <c r="E131" s="24">
        <v>321</v>
      </c>
      <c r="F131" s="24">
        <v>12</v>
      </c>
      <c r="G131" s="5">
        <f>DATA[[#This Row],[HEADS]]-DATA[[#This Row],[BRANCH]]</f>
        <v>309</v>
      </c>
    </row>
    <row r="132" spans="1:7" ht="13.5" thickBot="1" x14ac:dyDescent="0.25">
      <c r="A132" s="2" t="s">
        <v>53</v>
      </c>
      <c r="B132" s="3">
        <v>2</v>
      </c>
      <c r="C132" s="3" t="s">
        <v>3</v>
      </c>
      <c r="D132" s="3">
        <v>2022</v>
      </c>
      <c r="E132" s="24">
        <v>1898</v>
      </c>
      <c r="F132" s="24">
        <v>0</v>
      </c>
      <c r="G132" s="5">
        <f>DATA[[#This Row],[HEADS]]-DATA[[#This Row],[BRANCH]]</f>
        <v>1898</v>
      </c>
    </row>
    <row r="133" spans="1:7" ht="13.5" thickBot="1" x14ac:dyDescent="0.25">
      <c r="A133" s="2" t="s">
        <v>54</v>
      </c>
      <c r="B133" s="3">
        <v>2</v>
      </c>
      <c r="C133" s="3" t="s">
        <v>3</v>
      </c>
      <c r="D133" s="3">
        <v>2022</v>
      </c>
      <c r="E133" s="24">
        <v>1211</v>
      </c>
      <c r="F133" s="24">
        <v>819</v>
      </c>
      <c r="G133" s="5">
        <f>DATA[[#This Row],[HEADS]]-DATA[[#This Row],[BRANCH]]</f>
        <v>392</v>
      </c>
    </row>
    <row r="134" spans="1:7" ht="13.5" thickBot="1" x14ac:dyDescent="0.25">
      <c r="A134" s="2" t="s">
        <v>55</v>
      </c>
      <c r="B134" s="3">
        <v>2</v>
      </c>
      <c r="C134" s="3" t="s">
        <v>3</v>
      </c>
      <c r="D134" s="3">
        <v>2022</v>
      </c>
      <c r="E134" s="24">
        <v>100</v>
      </c>
      <c r="F134" s="24">
        <v>100</v>
      </c>
      <c r="G134" s="5">
        <f>DATA[[#This Row],[HEADS]]-DATA[[#This Row],[BRANCH]]</f>
        <v>0</v>
      </c>
    </row>
    <row r="135" spans="1:7" ht="13.5" thickBot="1" x14ac:dyDescent="0.25">
      <c r="A135" s="2" t="s">
        <v>56</v>
      </c>
      <c r="B135" s="3">
        <v>2</v>
      </c>
      <c r="C135" s="3" t="s">
        <v>3</v>
      </c>
      <c r="D135" s="3">
        <v>2022</v>
      </c>
      <c r="E135" s="24">
        <v>1506</v>
      </c>
      <c r="F135" s="24">
        <v>87</v>
      </c>
      <c r="G135" s="5">
        <f>DATA[[#This Row],[HEADS]]-DATA[[#This Row],[BRANCH]]</f>
        <v>1419</v>
      </c>
    </row>
    <row r="136" spans="1:7" ht="13.5" thickBot="1" x14ac:dyDescent="0.25">
      <c r="A136" s="2" t="s">
        <v>57</v>
      </c>
      <c r="B136" s="3">
        <v>2</v>
      </c>
      <c r="C136" s="3" t="s">
        <v>3</v>
      </c>
      <c r="D136" s="3">
        <v>2022</v>
      </c>
      <c r="E136" s="24">
        <v>260</v>
      </c>
      <c r="F136" s="24">
        <v>260</v>
      </c>
      <c r="G136" s="5">
        <f>DATA[[#This Row],[HEADS]]-DATA[[#This Row],[BRANCH]]</f>
        <v>0</v>
      </c>
    </row>
    <row r="137" spans="1:7" ht="13.5" thickBot="1" x14ac:dyDescent="0.25">
      <c r="A137" s="2" t="s">
        <v>58</v>
      </c>
      <c r="B137" s="3">
        <v>2</v>
      </c>
      <c r="C137" s="3" t="s">
        <v>3</v>
      </c>
      <c r="D137" s="3">
        <v>2022</v>
      </c>
      <c r="E137" s="24">
        <v>1742</v>
      </c>
      <c r="F137" s="24">
        <v>1742</v>
      </c>
      <c r="G137" s="5">
        <f>DATA[[#This Row],[HEADS]]-DATA[[#This Row],[BRANCH]]</f>
        <v>0</v>
      </c>
    </row>
    <row r="138" spans="1:7" ht="13.5" thickBot="1" x14ac:dyDescent="0.25">
      <c r="A138" s="2" t="s">
        <v>59</v>
      </c>
      <c r="B138" s="3">
        <v>2</v>
      </c>
      <c r="C138" s="3" t="s">
        <v>3</v>
      </c>
      <c r="D138" s="3">
        <v>2022</v>
      </c>
      <c r="E138" s="24">
        <v>4228</v>
      </c>
      <c r="F138" s="24">
        <v>3122</v>
      </c>
      <c r="G138" s="5">
        <f>DATA[[#This Row],[HEADS]]-DATA[[#This Row],[BRANCH]]</f>
        <v>1106</v>
      </c>
    </row>
    <row r="139" spans="1:7" ht="13.5" thickBot="1" x14ac:dyDescent="0.25">
      <c r="A139" s="2" t="s">
        <v>60</v>
      </c>
      <c r="B139" s="3">
        <v>2</v>
      </c>
      <c r="C139" s="3" t="s">
        <v>3</v>
      </c>
      <c r="D139" s="3">
        <v>2022</v>
      </c>
      <c r="E139" s="24">
        <v>475</v>
      </c>
      <c r="F139" s="24">
        <v>73</v>
      </c>
      <c r="G139" s="5">
        <f>DATA[[#This Row],[HEADS]]-DATA[[#This Row],[BRANCH]]</f>
        <v>402</v>
      </c>
    </row>
    <row r="140" spans="1:7" ht="13.5" thickBot="1" x14ac:dyDescent="0.25">
      <c r="A140" s="2" t="s">
        <v>61</v>
      </c>
      <c r="B140" s="3">
        <v>2</v>
      </c>
      <c r="C140" s="3" t="s">
        <v>3</v>
      </c>
      <c r="D140" s="3">
        <v>2022</v>
      </c>
      <c r="E140" s="24">
        <v>3999</v>
      </c>
      <c r="F140" s="24">
        <v>0</v>
      </c>
      <c r="G140" s="5">
        <f>DATA[[#This Row],[HEADS]]-DATA[[#This Row],[BRANCH]]</f>
        <v>3999</v>
      </c>
    </row>
    <row r="141" spans="1:7" ht="13.5" thickBot="1" x14ac:dyDescent="0.25">
      <c r="A141" s="2" t="s">
        <v>62</v>
      </c>
      <c r="B141" s="3">
        <v>2</v>
      </c>
      <c r="C141" s="3" t="s">
        <v>3</v>
      </c>
      <c r="D141" s="3">
        <v>2022</v>
      </c>
      <c r="E141" s="24">
        <v>308</v>
      </c>
      <c r="F141" s="24">
        <v>12</v>
      </c>
      <c r="G141" s="5">
        <f>DATA[[#This Row],[HEADS]]-DATA[[#This Row],[BRANCH]]</f>
        <v>296</v>
      </c>
    </row>
    <row r="142" spans="1:7" ht="13.5" thickBot="1" x14ac:dyDescent="0.25">
      <c r="A142" s="2" t="s">
        <v>53</v>
      </c>
      <c r="B142" s="3">
        <v>3</v>
      </c>
      <c r="C142" s="3" t="s">
        <v>4</v>
      </c>
      <c r="D142" s="3">
        <v>2022</v>
      </c>
      <c r="E142" s="24">
        <v>2007</v>
      </c>
      <c r="F142" s="24">
        <v>0</v>
      </c>
      <c r="G142" s="5">
        <f>DATA[[#This Row],[HEADS]]-DATA[[#This Row],[BRANCH]]</f>
        <v>2007</v>
      </c>
    </row>
    <row r="143" spans="1:7" ht="13.5" thickBot="1" x14ac:dyDescent="0.25">
      <c r="A143" s="2" t="s">
        <v>54</v>
      </c>
      <c r="B143" s="3">
        <v>3</v>
      </c>
      <c r="C143" s="3" t="s">
        <v>4</v>
      </c>
      <c r="D143" s="3">
        <v>2022</v>
      </c>
      <c r="E143" s="24">
        <v>1242</v>
      </c>
      <c r="F143" s="24">
        <v>804</v>
      </c>
      <c r="G143" s="5">
        <f>DATA[[#This Row],[HEADS]]-DATA[[#This Row],[BRANCH]]</f>
        <v>438</v>
      </c>
    </row>
    <row r="144" spans="1:7" ht="13.5" thickBot="1" x14ac:dyDescent="0.25">
      <c r="A144" s="2" t="s">
        <v>55</v>
      </c>
      <c r="B144" s="3">
        <v>3</v>
      </c>
      <c r="C144" s="3" t="s">
        <v>4</v>
      </c>
      <c r="D144" s="3">
        <v>2022</v>
      </c>
      <c r="E144" s="24">
        <v>76</v>
      </c>
      <c r="F144" s="24">
        <v>76</v>
      </c>
      <c r="G144" s="5">
        <f>DATA[[#This Row],[HEADS]]-DATA[[#This Row],[BRANCH]]</f>
        <v>0</v>
      </c>
    </row>
    <row r="145" spans="1:7" ht="13.5" thickBot="1" x14ac:dyDescent="0.25">
      <c r="A145" s="2" t="s">
        <v>56</v>
      </c>
      <c r="B145" s="3">
        <v>3</v>
      </c>
      <c r="C145" s="3" t="s">
        <v>4</v>
      </c>
      <c r="D145" s="3">
        <v>2022</v>
      </c>
      <c r="E145" s="24">
        <v>1523</v>
      </c>
      <c r="F145" s="24">
        <v>93</v>
      </c>
      <c r="G145" s="5">
        <f>DATA[[#This Row],[HEADS]]-DATA[[#This Row],[BRANCH]]</f>
        <v>1430</v>
      </c>
    </row>
    <row r="146" spans="1:7" ht="13.5" thickBot="1" x14ac:dyDescent="0.25">
      <c r="A146" s="2" t="s">
        <v>57</v>
      </c>
      <c r="B146" s="3">
        <v>3</v>
      </c>
      <c r="C146" s="3" t="s">
        <v>4</v>
      </c>
      <c r="D146" s="3">
        <v>2022</v>
      </c>
      <c r="E146" s="24">
        <v>246</v>
      </c>
      <c r="F146" s="24">
        <v>246</v>
      </c>
      <c r="G146" s="5">
        <f>DATA[[#This Row],[HEADS]]-DATA[[#This Row],[BRANCH]]</f>
        <v>0</v>
      </c>
    </row>
    <row r="147" spans="1:7" ht="13.5" thickBot="1" x14ac:dyDescent="0.25">
      <c r="A147" s="2" t="s">
        <v>58</v>
      </c>
      <c r="B147" s="3">
        <v>3</v>
      </c>
      <c r="C147" s="3" t="s">
        <v>4</v>
      </c>
      <c r="D147" s="3">
        <v>2022</v>
      </c>
      <c r="E147" s="24">
        <v>813</v>
      </c>
      <c r="F147" s="24">
        <v>813</v>
      </c>
      <c r="G147" s="5">
        <f>DATA[[#This Row],[HEADS]]-DATA[[#This Row],[BRANCH]]</f>
        <v>0</v>
      </c>
    </row>
    <row r="148" spans="1:7" ht="13.5" thickBot="1" x14ac:dyDescent="0.25">
      <c r="A148" s="2" t="s">
        <v>59</v>
      </c>
      <c r="B148" s="3">
        <v>3</v>
      </c>
      <c r="C148" s="3" t="s">
        <v>4</v>
      </c>
      <c r="D148" s="3">
        <v>2022</v>
      </c>
      <c r="E148" s="24">
        <v>3906</v>
      </c>
      <c r="F148" s="24">
        <v>2829</v>
      </c>
      <c r="G148" s="5">
        <f>DATA[[#This Row],[HEADS]]-DATA[[#This Row],[BRANCH]]</f>
        <v>1077</v>
      </c>
    </row>
    <row r="149" spans="1:7" ht="13.5" thickBot="1" x14ac:dyDescent="0.25">
      <c r="A149" s="2" t="s">
        <v>60</v>
      </c>
      <c r="B149" s="3">
        <v>3</v>
      </c>
      <c r="C149" s="3" t="s">
        <v>4</v>
      </c>
      <c r="D149" s="3">
        <v>2022</v>
      </c>
      <c r="E149" s="24">
        <v>420</v>
      </c>
      <c r="F149" s="24">
        <v>63</v>
      </c>
      <c r="G149" s="5">
        <f>DATA[[#This Row],[HEADS]]-DATA[[#This Row],[BRANCH]]</f>
        <v>357</v>
      </c>
    </row>
    <row r="150" spans="1:7" ht="13.5" thickBot="1" x14ac:dyDescent="0.25">
      <c r="A150" s="2" t="s">
        <v>61</v>
      </c>
      <c r="B150" s="3">
        <v>3</v>
      </c>
      <c r="C150" s="3" t="s">
        <v>4</v>
      </c>
      <c r="D150" s="3">
        <v>2022</v>
      </c>
      <c r="E150" s="24">
        <v>3773</v>
      </c>
      <c r="F150" s="24">
        <v>0</v>
      </c>
      <c r="G150" s="5">
        <f>DATA[[#This Row],[HEADS]]-DATA[[#This Row],[BRANCH]]</f>
        <v>3773</v>
      </c>
    </row>
    <row r="151" spans="1:7" ht="13.5" thickBot="1" x14ac:dyDescent="0.25">
      <c r="A151" s="2" t="s">
        <v>62</v>
      </c>
      <c r="B151" s="3">
        <v>3</v>
      </c>
      <c r="C151" s="3" t="s">
        <v>4</v>
      </c>
      <c r="D151" s="3">
        <v>2022</v>
      </c>
      <c r="E151" s="24">
        <v>306</v>
      </c>
      <c r="F151" s="24">
        <v>10</v>
      </c>
      <c r="G151" s="5">
        <f>DATA[[#This Row],[HEADS]]-DATA[[#This Row],[BRANCH]]</f>
        <v>296</v>
      </c>
    </row>
    <row r="152" spans="1:7" ht="13.5" thickBot="1" x14ac:dyDescent="0.25">
      <c r="A152" s="2" t="s">
        <v>53</v>
      </c>
      <c r="B152" s="3">
        <v>4</v>
      </c>
      <c r="C152" s="3" t="s">
        <v>5</v>
      </c>
      <c r="D152" s="3">
        <v>2022</v>
      </c>
      <c r="E152" s="24">
        <v>2180</v>
      </c>
      <c r="F152" s="24">
        <v>0</v>
      </c>
      <c r="G152" s="5">
        <f>DATA[[#This Row],[HEADS]]-DATA[[#This Row],[BRANCH]]</f>
        <v>2180</v>
      </c>
    </row>
    <row r="153" spans="1:7" ht="13.5" thickBot="1" x14ac:dyDescent="0.25">
      <c r="A153" s="2" t="s">
        <v>54</v>
      </c>
      <c r="B153" s="3">
        <v>4</v>
      </c>
      <c r="C153" s="3" t="s">
        <v>5</v>
      </c>
      <c r="D153" s="3">
        <v>2022</v>
      </c>
      <c r="E153" s="24">
        <v>1201</v>
      </c>
      <c r="F153" s="24">
        <v>735</v>
      </c>
      <c r="G153" s="5">
        <f>DATA[[#This Row],[HEADS]]-DATA[[#This Row],[BRANCH]]</f>
        <v>466</v>
      </c>
    </row>
    <row r="154" spans="1:7" ht="13.5" thickBot="1" x14ac:dyDescent="0.25">
      <c r="A154" s="2" t="s">
        <v>55</v>
      </c>
      <c r="B154" s="3">
        <v>4</v>
      </c>
      <c r="C154" s="3" t="s">
        <v>5</v>
      </c>
      <c r="D154" s="3">
        <v>2022</v>
      </c>
      <c r="E154" s="24">
        <v>51</v>
      </c>
      <c r="F154" s="24">
        <v>51</v>
      </c>
      <c r="G154" s="5">
        <f>DATA[[#This Row],[HEADS]]-DATA[[#This Row],[BRANCH]]</f>
        <v>0</v>
      </c>
    </row>
    <row r="155" spans="1:7" ht="13.5" thickBot="1" x14ac:dyDescent="0.25">
      <c r="A155" s="2" t="s">
        <v>56</v>
      </c>
      <c r="B155" s="3">
        <v>4</v>
      </c>
      <c r="C155" s="3" t="s">
        <v>5</v>
      </c>
      <c r="D155" s="3">
        <v>2022</v>
      </c>
      <c r="E155" s="24">
        <v>1447</v>
      </c>
      <c r="F155" s="24">
        <v>84</v>
      </c>
      <c r="G155" s="5">
        <f>DATA[[#This Row],[HEADS]]-DATA[[#This Row],[BRANCH]]</f>
        <v>1363</v>
      </c>
    </row>
    <row r="156" spans="1:7" ht="13.5" thickBot="1" x14ac:dyDescent="0.25">
      <c r="A156" s="2" t="s">
        <v>57</v>
      </c>
      <c r="B156" s="3">
        <v>4</v>
      </c>
      <c r="C156" s="3" t="s">
        <v>5</v>
      </c>
      <c r="D156" s="3">
        <v>2022</v>
      </c>
      <c r="E156" s="24">
        <v>240</v>
      </c>
      <c r="F156" s="24">
        <v>240</v>
      </c>
      <c r="G156" s="5">
        <f>DATA[[#This Row],[HEADS]]-DATA[[#This Row],[BRANCH]]</f>
        <v>0</v>
      </c>
    </row>
    <row r="157" spans="1:7" ht="13.5" thickBot="1" x14ac:dyDescent="0.25">
      <c r="A157" s="2" t="s">
        <v>58</v>
      </c>
      <c r="B157" s="3">
        <v>4</v>
      </c>
      <c r="C157" s="3" t="s">
        <v>5</v>
      </c>
      <c r="D157" s="3">
        <v>2022</v>
      </c>
      <c r="E157" s="24">
        <v>336</v>
      </c>
      <c r="F157" s="24">
        <v>336</v>
      </c>
      <c r="G157" s="5">
        <f>DATA[[#This Row],[HEADS]]-DATA[[#This Row],[BRANCH]]</f>
        <v>0</v>
      </c>
    </row>
    <row r="158" spans="1:7" ht="13.5" thickBot="1" x14ac:dyDescent="0.25">
      <c r="A158" s="2" t="s">
        <v>59</v>
      </c>
      <c r="B158" s="3">
        <v>4</v>
      </c>
      <c r="C158" s="3" t="s">
        <v>5</v>
      </c>
      <c r="D158" s="3">
        <v>2022</v>
      </c>
      <c r="E158" s="24">
        <v>3819</v>
      </c>
      <c r="F158" s="24">
        <v>2721</v>
      </c>
      <c r="G158" s="5">
        <f>DATA[[#This Row],[HEADS]]-DATA[[#This Row],[BRANCH]]</f>
        <v>1098</v>
      </c>
    </row>
    <row r="159" spans="1:7" ht="13.5" thickBot="1" x14ac:dyDescent="0.25">
      <c r="A159" s="2" t="s">
        <v>60</v>
      </c>
      <c r="B159" s="3">
        <v>4</v>
      </c>
      <c r="C159" s="3" t="s">
        <v>5</v>
      </c>
      <c r="D159" s="3">
        <v>2022</v>
      </c>
      <c r="E159" s="24">
        <v>407</v>
      </c>
      <c r="F159" s="24">
        <v>60</v>
      </c>
      <c r="G159" s="5">
        <f>DATA[[#This Row],[HEADS]]-DATA[[#This Row],[BRANCH]]</f>
        <v>347</v>
      </c>
    </row>
    <row r="160" spans="1:7" ht="13.5" thickBot="1" x14ac:dyDescent="0.25">
      <c r="A160" s="2" t="s">
        <v>61</v>
      </c>
      <c r="B160" s="3">
        <v>4</v>
      </c>
      <c r="C160" s="3" t="s">
        <v>5</v>
      </c>
      <c r="D160" s="3">
        <v>2022</v>
      </c>
      <c r="E160" s="24">
        <v>3792</v>
      </c>
      <c r="F160" s="24">
        <v>0</v>
      </c>
      <c r="G160" s="5">
        <f>DATA[[#This Row],[HEADS]]-DATA[[#This Row],[BRANCH]]</f>
        <v>3792</v>
      </c>
    </row>
    <row r="161" spans="1:7" ht="13.5" thickBot="1" x14ac:dyDescent="0.25">
      <c r="A161" s="2" t="s">
        <v>62</v>
      </c>
      <c r="B161" s="6">
        <v>4</v>
      </c>
      <c r="C161" s="6" t="s">
        <v>5</v>
      </c>
      <c r="D161" s="6">
        <v>2022</v>
      </c>
      <c r="E161" s="25">
        <v>313</v>
      </c>
      <c r="F161" s="25">
        <v>5</v>
      </c>
      <c r="G161" s="5">
        <f>DATA[[#This Row],[HEADS]]-DATA[[#This Row],[BRANCH]]</f>
        <v>308</v>
      </c>
    </row>
    <row r="162" spans="1:7" ht="13.5" thickBot="1" x14ac:dyDescent="0.25">
      <c r="A162" s="2" t="s">
        <v>53</v>
      </c>
      <c r="B162" s="3">
        <v>5</v>
      </c>
      <c r="C162" s="3" t="s">
        <v>6</v>
      </c>
      <c r="D162" s="3">
        <v>2022</v>
      </c>
      <c r="E162" s="24">
        <v>2071</v>
      </c>
      <c r="F162" s="24">
        <v>0</v>
      </c>
      <c r="G162" s="5">
        <f>DATA[[#This Row],[HEADS]]-DATA[[#This Row],[BRANCH]]</f>
        <v>2071</v>
      </c>
    </row>
    <row r="163" spans="1:7" ht="13.5" thickBot="1" x14ac:dyDescent="0.25">
      <c r="A163" s="2" t="s">
        <v>54</v>
      </c>
      <c r="B163" s="3">
        <v>5</v>
      </c>
      <c r="C163" s="3" t="s">
        <v>6</v>
      </c>
      <c r="D163" s="3">
        <v>2022</v>
      </c>
      <c r="E163" s="24">
        <v>1137</v>
      </c>
      <c r="F163" s="24">
        <v>672</v>
      </c>
      <c r="G163" s="5">
        <f>DATA[[#This Row],[HEADS]]-DATA[[#This Row],[BRANCH]]</f>
        <v>465</v>
      </c>
    </row>
    <row r="164" spans="1:7" ht="13.5" thickBot="1" x14ac:dyDescent="0.25">
      <c r="A164" s="2" t="s">
        <v>55</v>
      </c>
      <c r="B164" s="3">
        <v>5</v>
      </c>
      <c r="C164" s="3" t="s">
        <v>6</v>
      </c>
      <c r="D164" s="3">
        <v>2022</v>
      </c>
      <c r="E164" s="24">
        <v>49</v>
      </c>
      <c r="F164" s="24">
        <v>49</v>
      </c>
      <c r="G164" s="5">
        <f>DATA[[#This Row],[HEADS]]-DATA[[#This Row],[BRANCH]]</f>
        <v>0</v>
      </c>
    </row>
    <row r="165" spans="1:7" ht="13.5" thickBot="1" x14ac:dyDescent="0.25">
      <c r="A165" s="2" t="s">
        <v>56</v>
      </c>
      <c r="B165" s="3">
        <v>5</v>
      </c>
      <c r="C165" s="3" t="s">
        <v>6</v>
      </c>
      <c r="D165" s="3">
        <v>2022</v>
      </c>
      <c r="E165" s="24">
        <v>1414</v>
      </c>
      <c r="F165" s="24">
        <v>120</v>
      </c>
      <c r="G165" s="5">
        <f>DATA[[#This Row],[HEADS]]-DATA[[#This Row],[BRANCH]]</f>
        <v>1294</v>
      </c>
    </row>
    <row r="166" spans="1:7" ht="13.5" thickBot="1" x14ac:dyDescent="0.25">
      <c r="A166" s="2" t="s">
        <v>57</v>
      </c>
      <c r="B166" s="3">
        <v>5</v>
      </c>
      <c r="C166" s="3" t="s">
        <v>6</v>
      </c>
      <c r="D166" s="3">
        <v>2022</v>
      </c>
      <c r="E166" s="24">
        <v>241</v>
      </c>
      <c r="F166" s="24">
        <v>241</v>
      </c>
      <c r="G166" s="5">
        <f>DATA[[#This Row],[HEADS]]-DATA[[#This Row],[BRANCH]]</f>
        <v>0</v>
      </c>
    </row>
    <row r="167" spans="1:7" ht="13.5" thickBot="1" x14ac:dyDescent="0.25">
      <c r="A167" s="2" t="s">
        <v>58</v>
      </c>
      <c r="B167" s="3">
        <v>5</v>
      </c>
      <c r="C167" s="3" t="s">
        <v>6</v>
      </c>
      <c r="D167" s="3">
        <v>2022</v>
      </c>
      <c r="E167" s="24">
        <v>286</v>
      </c>
      <c r="F167" s="24">
        <v>286</v>
      </c>
      <c r="G167" s="5">
        <f>DATA[[#This Row],[HEADS]]-DATA[[#This Row],[BRANCH]]</f>
        <v>0</v>
      </c>
    </row>
    <row r="168" spans="1:7" ht="13.5" thickBot="1" x14ac:dyDescent="0.25">
      <c r="A168" s="2" t="s">
        <v>59</v>
      </c>
      <c r="B168" s="3">
        <v>5</v>
      </c>
      <c r="C168" s="3" t="s">
        <v>6</v>
      </c>
      <c r="D168" s="3">
        <v>2022</v>
      </c>
      <c r="E168" s="24">
        <v>3186</v>
      </c>
      <c r="F168" s="24">
        <v>2176</v>
      </c>
      <c r="G168" s="5">
        <f>DATA[[#This Row],[HEADS]]-DATA[[#This Row],[BRANCH]]</f>
        <v>1010</v>
      </c>
    </row>
    <row r="169" spans="1:7" ht="13.5" thickBot="1" x14ac:dyDescent="0.25">
      <c r="A169" s="2" t="s">
        <v>60</v>
      </c>
      <c r="B169" s="3">
        <v>5</v>
      </c>
      <c r="C169" s="3" t="s">
        <v>6</v>
      </c>
      <c r="D169" s="3">
        <v>2022</v>
      </c>
      <c r="E169" s="24">
        <v>383</v>
      </c>
      <c r="F169" s="24">
        <v>60</v>
      </c>
      <c r="G169" s="5">
        <f>DATA[[#This Row],[HEADS]]-DATA[[#This Row],[BRANCH]]</f>
        <v>323</v>
      </c>
    </row>
    <row r="170" spans="1:7" ht="13.5" thickBot="1" x14ac:dyDescent="0.25">
      <c r="A170" s="2" t="s">
        <v>61</v>
      </c>
      <c r="B170" s="3">
        <v>5</v>
      </c>
      <c r="C170" s="3" t="s">
        <v>6</v>
      </c>
      <c r="D170" s="3">
        <v>2022</v>
      </c>
      <c r="E170" s="24">
        <v>3545</v>
      </c>
      <c r="F170" s="24">
        <v>0</v>
      </c>
      <c r="G170" s="5">
        <f>DATA[[#This Row],[HEADS]]-DATA[[#This Row],[BRANCH]]</f>
        <v>3545</v>
      </c>
    </row>
    <row r="171" spans="1:7" ht="13.5" thickBot="1" x14ac:dyDescent="0.25">
      <c r="A171" s="2" t="s">
        <v>62</v>
      </c>
      <c r="B171" s="3">
        <v>5</v>
      </c>
      <c r="C171" s="3" t="s">
        <v>6</v>
      </c>
      <c r="D171" s="6">
        <v>2022</v>
      </c>
      <c r="E171" s="25">
        <v>287</v>
      </c>
      <c r="F171" s="25">
        <v>4</v>
      </c>
      <c r="G171" s="5">
        <f>DATA[[#This Row],[HEADS]]-DATA[[#This Row],[BRANCH]]</f>
        <v>283</v>
      </c>
    </row>
    <row r="172" spans="1:7" ht="13.5" thickBot="1" x14ac:dyDescent="0.25">
      <c r="A172" s="2" t="s">
        <v>53</v>
      </c>
      <c r="B172" s="3">
        <v>6</v>
      </c>
      <c r="C172" s="3" t="s">
        <v>7</v>
      </c>
      <c r="D172" s="3">
        <v>2022</v>
      </c>
      <c r="E172" s="25">
        <v>2067</v>
      </c>
      <c r="F172" s="25">
        <v>0</v>
      </c>
      <c r="G172" s="5">
        <f>DATA[[#This Row],[HEADS]]-DATA[[#This Row],[BRANCH]]</f>
        <v>2067</v>
      </c>
    </row>
    <row r="173" spans="1:7" ht="13.5" thickBot="1" x14ac:dyDescent="0.25">
      <c r="A173" s="2" t="s">
        <v>54</v>
      </c>
      <c r="B173" s="3">
        <v>6</v>
      </c>
      <c r="C173" s="3" t="s">
        <v>7</v>
      </c>
      <c r="D173" s="3">
        <v>2022</v>
      </c>
      <c r="E173" s="25">
        <v>1211</v>
      </c>
      <c r="F173" s="25">
        <v>777</v>
      </c>
      <c r="G173" s="5">
        <f>DATA[[#This Row],[HEADS]]-DATA[[#This Row],[BRANCH]]</f>
        <v>434</v>
      </c>
    </row>
    <row r="174" spans="1:7" ht="13.5" thickBot="1" x14ac:dyDescent="0.25">
      <c r="A174" s="2" t="s">
        <v>55</v>
      </c>
      <c r="B174" s="3">
        <v>6</v>
      </c>
      <c r="C174" s="3" t="s">
        <v>7</v>
      </c>
      <c r="D174" s="3">
        <v>2022</v>
      </c>
      <c r="E174" s="25">
        <v>63</v>
      </c>
      <c r="F174" s="25">
        <v>63</v>
      </c>
      <c r="G174" s="5">
        <f>DATA[[#This Row],[HEADS]]-DATA[[#This Row],[BRANCH]]</f>
        <v>0</v>
      </c>
    </row>
    <row r="175" spans="1:7" ht="13.5" thickBot="1" x14ac:dyDescent="0.25">
      <c r="A175" s="2" t="s">
        <v>56</v>
      </c>
      <c r="B175" s="3">
        <v>6</v>
      </c>
      <c r="C175" s="3" t="s">
        <v>7</v>
      </c>
      <c r="D175" s="3">
        <v>2022</v>
      </c>
      <c r="E175" s="25">
        <v>1307</v>
      </c>
      <c r="F175" s="25">
        <v>98</v>
      </c>
      <c r="G175" s="5">
        <f>DATA[[#This Row],[HEADS]]-DATA[[#This Row],[BRANCH]]</f>
        <v>1209</v>
      </c>
    </row>
    <row r="176" spans="1:7" ht="13.5" thickBot="1" x14ac:dyDescent="0.25">
      <c r="A176" s="2" t="s">
        <v>57</v>
      </c>
      <c r="B176" s="3">
        <v>6</v>
      </c>
      <c r="C176" s="3" t="s">
        <v>7</v>
      </c>
      <c r="D176" s="3">
        <v>2022</v>
      </c>
      <c r="E176" s="25">
        <v>257</v>
      </c>
      <c r="F176" s="25">
        <v>257</v>
      </c>
      <c r="G176" s="5">
        <f>DATA[[#This Row],[HEADS]]-DATA[[#This Row],[BRANCH]]</f>
        <v>0</v>
      </c>
    </row>
    <row r="177" spans="1:7" ht="13.5" thickBot="1" x14ac:dyDescent="0.25">
      <c r="A177" s="2" t="s">
        <v>58</v>
      </c>
      <c r="B177" s="3">
        <v>6</v>
      </c>
      <c r="C177" s="3" t="s">
        <v>7</v>
      </c>
      <c r="D177" s="3">
        <v>2022</v>
      </c>
      <c r="E177" s="25">
        <v>287</v>
      </c>
      <c r="F177" s="25">
        <v>287</v>
      </c>
      <c r="G177" s="5">
        <f>DATA[[#This Row],[HEADS]]-DATA[[#This Row],[BRANCH]]</f>
        <v>0</v>
      </c>
    </row>
    <row r="178" spans="1:7" ht="13.5" thickBot="1" x14ac:dyDescent="0.25">
      <c r="A178" s="2" t="s">
        <v>59</v>
      </c>
      <c r="B178" s="3">
        <v>6</v>
      </c>
      <c r="C178" s="3" t="s">
        <v>7</v>
      </c>
      <c r="D178" s="3">
        <v>2022</v>
      </c>
      <c r="E178" s="25">
        <v>3257</v>
      </c>
      <c r="F178" s="25">
        <v>2249</v>
      </c>
      <c r="G178" s="5">
        <f>DATA[[#This Row],[HEADS]]-DATA[[#This Row],[BRANCH]]</f>
        <v>1008</v>
      </c>
    </row>
    <row r="179" spans="1:7" ht="13.5" thickBot="1" x14ac:dyDescent="0.25">
      <c r="A179" s="2" t="s">
        <v>60</v>
      </c>
      <c r="B179" s="3">
        <v>6</v>
      </c>
      <c r="C179" s="3" t="s">
        <v>7</v>
      </c>
      <c r="D179" s="3">
        <v>2022</v>
      </c>
      <c r="E179" s="25">
        <v>340</v>
      </c>
      <c r="F179" s="25">
        <v>60</v>
      </c>
      <c r="G179" s="5">
        <f>DATA[[#This Row],[HEADS]]-DATA[[#This Row],[BRANCH]]</f>
        <v>280</v>
      </c>
    </row>
    <row r="180" spans="1:7" ht="13.5" thickBot="1" x14ac:dyDescent="0.25">
      <c r="A180" s="2" t="s">
        <v>61</v>
      </c>
      <c r="B180" s="3">
        <v>6</v>
      </c>
      <c r="C180" s="3" t="s">
        <v>7</v>
      </c>
      <c r="D180" s="3">
        <v>2022</v>
      </c>
      <c r="E180" s="25">
        <v>3321</v>
      </c>
      <c r="F180" s="25">
        <v>0</v>
      </c>
      <c r="G180" s="5">
        <f>DATA[[#This Row],[HEADS]]-DATA[[#This Row],[BRANCH]]</f>
        <v>3321</v>
      </c>
    </row>
    <row r="181" spans="1:7" ht="13.5" thickBot="1" x14ac:dyDescent="0.25">
      <c r="A181" s="2" t="s">
        <v>62</v>
      </c>
      <c r="B181" s="3">
        <v>6</v>
      </c>
      <c r="C181" s="3" t="s">
        <v>7</v>
      </c>
      <c r="D181" s="6">
        <v>2022</v>
      </c>
      <c r="E181" s="25">
        <v>274</v>
      </c>
      <c r="F181" s="25">
        <v>5</v>
      </c>
      <c r="G181" s="5">
        <f>DATA[[#This Row],[HEADS]]-DATA[[#This Row],[BRANCH]]</f>
        <v>269</v>
      </c>
    </row>
    <row r="182" spans="1:7" ht="13.5" thickBot="1" x14ac:dyDescent="0.25">
      <c r="A182" s="2" t="s">
        <v>53</v>
      </c>
      <c r="B182" s="3">
        <v>7</v>
      </c>
      <c r="C182" s="3" t="s">
        <v>8</v>
      </c>
      <c r="D182" s="3">
        <v>2022</v>
      </c>
      <c r="E182" s="25">
        <v>2233</v>
      </c>
      <c r="F182" s="25">
        <v>0</v>
      </c>
      <c r="G182" s="5">
        <f>DATA[[#This Row],[HEADS]]-DATA[[#This Row],[BRANCH]]</f>
        <v>2233</v>
      </c>
    </row>
    <row r="183" spans="1:7" ht="13.5" thickBot="1" x14ac:dyDescent="0.25">
      <c r="A183" s="2" t="s">
        <v>54</v>
      </c>
      <c r="B183" s="3">
        <v>7</v>
      </c>
      <c r="C183" s="3" t="s">
        <v>8</v>
      </c>
      <c r="D183" s="3">
        <v>2022</v>
      </c>
      <c r="E183" s="25">
        <v>1380</v>
      </c>
      <c r="F183" s="25">
        <v>916</v>
      </c>
      <c r="G183" s="5">
        <f>DATA[[#This Row],[HEADS]]-DATA[[#This Row],[BRANCH]]</f>
        <v>464</v>
      </c>
    </row>
    <row r="184" spans="1:7" ht="13.5" thickBot="1" x14ac:dyDescent="0.25">
      <c r="A184" s="2" t="s">
        <v>55</v>
      </c>
      <c r="B184" s="3">
        <v>7</v>
      </c>
      <c r="C184" s="3" t="s">
        <v>8</v>
      </c>
      <c r="D184" s="3">
        <v>2022</v>
      </c>
      <c r="E184" s="25">
        <v>56</v>
      </c>
      <c r="F184" s="25">
        <v>56</v>
      </c>
      <c r="G184" s="5">
        <f>DATA[[#This Row],[HEADS]]-DATA[[#This Row],[BRANCH]]</f>
        <v>0</v>
      </c>
    </row>
    <row r="185" spans="1:7" ht="13.5" thickBot="1" x14ac:dyDescent="0.25">
      <c r="A185" s="2" t="s">
        <v>56</v>
      </c>
      <c r="B185" s="3">
        <v>7</v>
      </c>
      <c r="C185" s="3" t="s">
        <v>8</v>
      </c>
      <c r="D185" s="3">
        <v>2022</v>
      </c>
      <c r="E185" s="25">
        <v>1406</v>
      </c>
      <c r="F185" s="25">
        <v>113</v>
      </c>
      <c r="G185" s="5">
        <f>DATA[[#This Row],[HEADS]]-DATA[[#This Row],[BRANCH]]</f>
        <v>1293</v>
      </c>
    </row>
    <row r="186" spans="1:7" ht="13.5" thickBot="1" x14ac:dyDescent="0.25">
      <c r="A186" s="2" t="s">
        <v>57</v>
      </c>
      <c r="B186" s="3">
        <v>7</v>
      </c>
      <c r="C186" s="3" t="s">
        <v>8</v>
      </c>
      <c r="D186" s="3">
        <v>2022</v>
      </c>
      <c r="E186" s="25">
        <v>237</v>
      </c>
      <c r="F186" s="25">
        <v>237</v>
      </c>
      <c r="G186" s="5">
        <f>DATA[[#This Row],[HEADS]]-DATA[[#This Row],[BRANCH]]</f>
        <v>0</v>
      </c>
    </row>
    <row r="187" spans="1:7" ht="13.5" thickBot="1" x14ac:dyDescent="0.25">
      <c r="A187" s="2" t="s">
        <v>58</v>
      </c>
      <c r="B187" s="3">
        <v>7</v>
      </c>
      <c r="C187" s="3" t="s">
        <v>8</v>
      </c>
      <c r="D187" s="3">
        <v>2022</v>
      </c>
      <c r="E187" s="25">
        <v>418</v>
      </c>
      <c r="F187" s="25">
        <v>0</v>
      </c>
      <c r="G187" s="5">
        <f>DATA[[#This Row],[HEADS]]-DATA[[#This Row],[BRANCH]]</f>
        <v>418</v>
      </c>
    </row>
    <row r="188" spans="1:7" ht="13.5" thickBot="1" x14ac:dyDescent="0.25">
      <c r="A188" s="2" t="s">
        <v>59</v>
      </c>
      <c r="B188" s="3">
        <v>7</v>
      </c>
      <c r="C188" s="3" t="s">
        <v>8</v>
      </c>
      <c r="D188" s="3">
        <v>2022</v>
      </c>
      <c r="E188" s="25">
        <v>4145</v>
      </c>
      <c r="F188" s="25">
        <v>3120</v>
      </c>
      <c r="G188" s="5">
        <f>DATA[[#This Row],[HEADS]]-DATA[[#This Row],[BRANCH]]</f>
        <v>1025</v>
      </c>
    </row>
    <row r="189" spans="1:7" ht="13.5" thickBot="1" x14ac:dyDescent="0.25">
      <c r="A189" s="2" t="s">
        <v>60</v>
      </c>
      <c r="B189" s="3">
        <v>7</v>
      </c>
      <c r="C189" s="3" t="s">
        <v>8</v>
      </c>
      <c r="D189" s="3">
        <v>2022</v>
      </c>
      <c r="E189" s="25">
        <v>406</v>
      </c>
      <c r="F189" s="25">
        <v>69</v>
      </c>
      <c r="G189" s="5">
        <f>DATA[[#This Row],[HEADS]]-DATA[[#This Row],[BRANCH]]</f>
        <v>337</v>
      </c>
    </row>
    <row r="190" spans="1:7" ht="13.5" thickBot="1" x14ac:dyDescent="0.25">
      <c r="A190" s="2" t="s">
        <v>61</v>
      </c>
      <c r="B190" s="3">
        <v>7</v>
      </c>
      <c r="C190" s="3" t="s">
        <v>8</v>
      </c>
      <c r="D190" s="3">
        <v>2022</v>
      </c>
      <c r="E190" s="25">
        <v>3012</v>
      </c>
      <c r="F190" s="25">
        <v>0</v>
      </c>
      <c r="G190" s="5">
        <f>DATA[[#This Row],[HEADS]]-DATA[[#This Row],[BRANCH]]</f>
        <v>3012</v>
      </c>
    </row>
    <row r="191" spans="1:7" ht="13.5" thickBot="1" x14ac:dyDescent="0.25">
      <c r="A191" s="2" t="s">
        <v>62</v>
      </c>
      <c r="B191" s="3">
        <v>7</v>
      </c>
      <c r="C191" s="3" t="s">
        <v>8</v>
      </c>
      <c r="D191" s="3">
        <v>2022</v>
      </c>
      <c r="E191" s="25">
        <v>312</v>
      </c>
      <c r="F191" s="25">
        <v>14</v>
      </c>
      <c r="G191" s="5">
        <f>DATA[[#This Row],[HEADS]]-DATA[[#This Row],[BRANCH]]</f>
        <v>298</v>
      </c>
    </row>
    <row r="192" spans="1:7" ht="13.5" thickBot="1" x14ac:dyDescent="0.25">
      <c r="A192" s="2" t="s">
        <v>53</v>
      </c>
      <c r="B192" s="3">
        <v>8</v>
      </c>
      <c r="C192" s="3" t="s">
        <v>9</v>
      </c>
      <c r="D192" s="3">
        <v>2022</v>
      </c>
      <c r="E192" s="25">
        <v>2365</v>
      </c>
      <c r="F192" s="25">
        <v>0</v>
      </c>
      <c r="G192" s="5">
        <f>DATA[[#This Row],[HEADS]]-DATA[[#This Row],[BRANCH]]</f>
        <v>2365</v>
      </c>
    </row>
    <row r="193" spans="1:7" ht="13.5" thickBot="1" x14ac:dyDescent="0.25">
      <c r="A193" s="2" t="s">
        <v>54</v>
      </c>
      <c r="B193" s="3">
        <v>8</v>
      </c>
      <c r="C193" s="3" t="s">
        <v>9</v>
      </c>
      <c r="D193" s="3">
        <v>2022</v>
      </c>
      <c r="E193" s="25">
        <v>1379</v>
      </c>
      <c r="F193" s="25">
        <v>938</v>
      </c>
      <c r="G193" s="5">
        <f>DATA[[#This Row],[HEADS]]-DATA[[#This Row],[BRANCH]]</f>
        <v>441</v>
      </c>
    </row>
    <row r="194" spans="1:7" ht="13.5" thickBot="1" x14ac:dyDescent="0.25">
      <c r="A194" s="2" t="s">
        <v>55</v>
      </c>
      <c r="B194" s="3">
        <v>8</v>
      </c>
      <c r="C194" s="3" t="s">
        <v>9</v>
      </c>
      <c r="D194" s="3">
        <v>2022</v>
      </c>
      <c r="E194" s="25">
        <v>60</v>
      </c>
      <c r="F194" s="25">
        <v>60</v>
      </c>
      <c r="G194" s="5">
        <f>DATA[[#This Row],[HEADS]]-DATA[[#This Row],[BRANCH]]</f>
        <v>0</v>
      </c>
    </row>
    <row r="195" spans="1:7" ht="13.5" thickBot="1" x14ac:dyDescent="0.25">
      <c r="A195" s="2" t="s">
        <v>56</v>
      </c>
      <c r="B195" s="3">
        <v>8</v>
      </c>
      <c r="C195" s="3" t="s">
        <v>9</v>
      </c>
      <c r="D195" s="3">
        <v>2022</v>
      </c>
      <c r="E195" s="25">
        <v>1295</v>
      </c>
      <c r="F195" s="25">
        <v>97</v>
      </c>
      <c r="G195" s="5">
        <f>DATA[[#This Row],[HEADS]]-DATA[[#This Row],[BRANCH]]</f>
        <v>1198</v>
      </c>
    </row>
    <row r="196" spans="1:7" ht="13.5" thickBot="1" x14ac:dyDescent="0.25">
      <c r="A196" s="2" t="s">
        <v>57</v>
      </c>
      <c r="B196" s="3">
        <v>8</v>
      </c>
      <c r="C196" s="3" t="s">
        <v>9</v>
      </c>
      <c r="D196" s="3">
        <v>2022</v>
      </c>
      <c r="E196" s="25">
        <v>215</v>
      </c>
      <c r="F196" s="25">
        <v>215</v>
      </c>
      <c r="G196" s="5">
        <f>DATA[[#This Row],[HEADS]]-DATA[[#This Row],[BRANCH]]</f>
        <v>0</v>
      </c>
    </row>
    <row r="197" spans="1:7" ht="13.5" thickBot="1" x14ac:dyDescent="0.25">
      <c r="A197" s="2" t="s">
        <v>58</v>
      </c>
      <c r="B197" s="3">
        <v>8</v>
      </c>
      <c r="C197" s="3" t="s">
        <v>9</v>
      </c>
      <c r="D197" s="3">
        <v>2022</v>
      </c>
      <c r="E197" s="25">
        <v>360</v>
      </c>
      <c r="F197" s="25">
        <v>360</v>
      </c>
      <c r="G197" s="5">
        <f>DATA[[#This Row],[HEADS]]-DATA[[#This Row],[BRANCH]]</f>
        <v>0</v>
      </c>
    </row>
    <row r="198" spans="1:7" ht="13.5" thickBot="1" x14ac:dyDescent="0.25">
      <c r="A198" s="2" t="s">
        <v>59</v>
      </c>
      <c r="B198" s="3">
        <v>8</v>
      </c>
      <c r="C198" s="3" t="s">
        <v>9</v>
      </c>
      <c r="D198" s="3">
        <v>2022</v>
      </c>
      <c r="E198" s="25">
        <v>4336</v>
      </c>
      <c r="F198" s="25">
        <v>3335</v>
      </c>
      <c r="G198" s="5">
        <f>DATA[[#This Row],[HEADS]]-DATA[[#This Row],[BRANCH]]</f>
        <v>1001</v>
      </c>
    </row>
    <row r="199" spans="1:7" ht="13.5" thickBot="1" x14ac:dyDescent="0.25">
      <c r="A199" s="2" t="s">
        <v>60</v>
      </c>
      <c r="B199" s="3">
        <v>8</v>
      </c>
      <c r="C199" s="3" t="s">
        <v>9</v>
      </c>
      <c r="D199" s="3">
        <v>2022</v>
      </c>
      <c r="E199" s="25">
        <v>451</v>
      </c>
      <c r="F199" s="25">
        <v>71</v>
      </c>
      <c r="G199" s="5">
        <f>DATA[[#This Row],[HEADS]]-DATA[[#This Row],[BRANCH]]</f>
        <v>380</v>
      </c>
    </row>
    <row r="200" spans="1:7" ht="13.5" thickBot="1" x14ac:dyDescent="0.25">
      <c r="A200" s="2" t="s">
        <v>61</v>
      </c>
      <c r="B200" s="3">
        <v>8</v>
      </c>
      <c r="C200" s="3" t="s">
        <v>9</v>
      </c>
      <c r="D200" s="3">
        <v>2022</v>
      </c>
      <c r="E200" s="25">
        <v>2930</v>
      </c>
      <c r="F200" s="25">
        <v>0</v>
      </c>
      <c r="G200" s="5">
        <f>DATA[[#This Row],[HEADS]]-DATA[[#This Row],[BRANCH]]</f>
        <v>2930</v>
      </c>
    </row>
    <row r="201" spans="1:7" ht="13.5" thickBot="1" x14ac:dyDescent="0.25">
      <c r="A201" s="2" t="s">
        <v>62</v>
      </c>
      <c r="B201" s="3">
        <v>8</v>
      </c>
      <c r="C201" s="3" t="s">
        <v>9</v>
      </c>
      <c r="D201" s="6">
        <v>2022</v>
      </c>
      <c r="E201" s="25">
        <v>266</v>
      </c>
      <c r="F201" s="25">
        <v>11</v>
      </c>
      <c r="G201" s="5">
        <f>DATA[[#This Row],[HEADS]]-DATA[[#This Row],[BRANCH]]</f>
        <v>255</v>
      </c>
    </row>
    <row r="202" spans="1:7" ht="13.5" thickBot="1" x14ac:dyDescent="0.25">
      <c r="A202" s="2" t="s">
        <v>53</v>
      </c>
      <c r="B202" s="3">
        <v>9</v>
      </c>
      <c r="C202" s="3" t="s">
        <v>10</v>
      </c>
      <c r="D202" s="3">
        <v>2022</v>
      </c>
      <c r="E202" s="25">
        <v>2585</v>
      </c>
      <c r="F202" s="25">
        <v>0</v>
      </c>
      <c r="G202" s="5">
        <f>DATA[[#This Row],[HEADS]]-DATA[[#This Row],[BRANCH]]</f>
        <v>2585</v>
      </c>
    </row>
    <row r="203" spans="1:7" ht="13.5" thickBot="1" x14ac:dyDescent="0.25">
      <c r="A203" s="2" t="s">
        <v>54</v>
      </c>
      <c r="B203" s="3">
        <v>9</v>
      </c>
      <c r="C203" s="3" t="s">
        <v>10</v>
      </c>
      <c r="D203" s="3">
        <v>2022</v>
      </c>
      <c r="E203" s="25">
        <v>1572</v>
      </c>
      <c r="F203" s="25">
        <v>1086</v>
      </c>
      <c r="G203" s="5">
        <f>DATA[[#This Row],[HEADS]]-DATA[[#This Row],[BRANCH]]</f>
        <v>486</v>
      </c>
    </row>
    <row r="204" spans="1:7" ht="13.5" thickBot="1" x14ac:dyDescent="0.25">
      <c r="A204" s="2" t="s">
        <v>55</v>
      </c>
      <c r="B204" s="3">
        <v>9</v>
      </c>
      <c r="C204" s="3" t="s">
        <v>10</v>
      </c>
      <c r="D204" s="3">
        <v>2022</v>
      </c>
      <c r="E204" s="25">
        <v>77</v>
      </c>
      <c r="F204" s="25">
        <v>77</v>
      </c>
      <c r="G204" s="5">
        <f>DATA[[#This Row],[HEADS]]-DATA[[#This Row],[BRANCH]]</f>
        <v>0</v>
      </c>
    </row>
    <row r="205" spans="1:7" ht="13.5" thickBot="1" x14ac:dyDescent="0.25">
      <c r="A205" s="2" t="s">
        <v>56</v>
      </c>
      <c r="B205" s="3">
        <v>9</v>
      </c>
      <c r="C205" s="3" t="s">
        <v>10</v>
      </c>
      <c r="D205" s="3">
        <v>2022</v>
      </c>
      <c r="E205" s="25">
        <v>1298</v>
      </c>
      <c r="F205" s="25">
        <v>113</v>
      </c>
      <c r="G205" s="5">
        <f>DATA[[#This Row],[HEADS]]-DATA[[#This Row],[BRANCH]]</f>
        <v>1185</v>
      </c>
    </row>
    <row r="206" spans="1:7" ht="13.5" thickBot="1" x14ac:dyDescent="0.25">
      <c r="A206" s="2" t="s">
        <v>57</v>
      </c>
      <c r="B206" s="3">
        <v>9</v>
      </c>
      <c r="C206" s="3" t="s">
        <v>10</v>
      </c>
      <c r="D206" s="3">
        <v>2022</v>
      </c>
      <c r="E206" s="25">
        <v>240</v>
      </c>
      <c r="F206" s="25">
        <v>240</v>
      </c>
      <c r="G206" s="5">
        <f>DATA[[#This Row],[HEADS]]-DATA[[#This Row],[BRANCH]]</f>
        <v>0</v>
      </c>
    </row>
    <row r="207" spans="1:7" ht="13.5" thickBot="1" x14ac:dyDescent="0.25">
      <c r="A207" s="2" t="s">
        <v>58</v>
      </c>
      <c r="B207" s="3">
        <v>9</v>
      </c>
      <c r="C207" s="3" t="s">
        <v>10</v>
      </c>
      <c r="D207" s="3">
        <v>2022</v>
      </c>
      <c r="E207" s="25">
        <v>311</v>
      </c>
      <c r="F207" s="25">
        <v>311</v>
      </c>
      <c r="G207" s="5">
        <f>DATA[[#This Row],[HEADS]]-DATA[[#This Row],[BRANCH]]</f>
        <v>0</v>
      </c>
    </row>
    <row r="208" spans="1:7" ht="13.5" thickBot="1" x14ac:dyDescent="0.25">
      <c r="A208" s="2" t="s">
        <v>59</v>
      </c>
      <c r="B208" s="3">
        <v>9</v>
      </c>
      <c r="C208" s="3" t="s">
        <v>10</v>
      </c>
      <c r="D208" s="3">
        <v>2022</v>
      </c>
      <c r="E208" s="25">
        <v>4943</v>
      </c>
      <c r="F208" s="25">
        <v>3907</v>
      </c>
      <c r="G208" s="5">
        <f>DATA[[#This Row],[HEADS]]-DATA[[#This Row],[BRANCH]]</f>
        <v>1036</v>
      </c>
    </row>
    <row r="209" spans="1:7" ht="13.5" thickBot="1" x14ac:dyDescent="0.25">
      <c r="A209" s="2" t="s">
        <v>60</v>
      </c>
      <c r="B209" s="3">
        <v>9</v>
      </c>
      <c r="C209" s="3" t="s">
        <v>10</v>
      </c>
      <c r="D209" s="3">
        <v>2022</v>
      </c>
      <c r="E209" s="25">
        <v>512</v>
      </c>
      <c r="F209" s="25">
        <v>99</v>
      </c>
      <c r="G209" s="5">
        <f>DATA[[#This Row],[HEADS]]-DATA[[#This Row],[BRANCH]]</f>
        <v>413</v>
      </c>
    </row>
    <row r="210" spans="1:7" ht="13.5" thickBot="1" x14ac:dyDescent="0.25">
      <c r="A210" s="2" t="s">
        <v>61</v>
      </c>
      <c r="B210" s="3">
        <v>9</v>
      </c>
      <c r="C210" s="3" t="s">
        <v>10</v>
      </c>
      <c r="D210" s="3">
        <v>2022</v>
      </c>
      <c r="E210" s="25">
        <v>3064</v>
      </c>
      <c r="F210" s="25">
        <v>0</v>
      </c>
      <c r="G210" s="5">
        <f>DATA[[#This Row],[HEADS]]-DATA[[#This Row],[BRANCH]]</f>
        <v>3064</v>
      </c>
    </row>
    <row r="211" spans="1:7" ht="13.5" thickBot="1" x14ac:dyDescent="0.25">
      <c r="A211" s="2" t="s">
        <v>62</v>
      </c>
      <c r="B211" s="3">
        <v>9</v>
      </c>
      <c r="C211" s="3" t="s">
        <v>10</v>
      </c>
      <c r="D211" s="3">
        <v>2022</v>
      </c>
      <c r="E211" s="25">
        <v>271</v>
      </c>
      <c r="F211" s="25">
        <v>16</v>
      </c>
      <c r="G211" s="5">
        <f>DATA[[#This Row],[HEADS]]-DATA[[#This Row],[BRANCH]]</f>
        <v>255</v>
      </c>
    </row>
    <row r="212" spans="1:7" ht="13.5" thickBot="1" x14ac:dyDescent="0.25">
      <c r="A212" s="2" t="s">
        <v>53</v>
      </c>
      <c r="B212" s="3">
        <v>10</v>
      </c>
      <c r="C212" s="3" t="s">
        <v>11</v>
      </c>
      <c r="D212" s="3">
        <v>2022</v>
      </c>
      <c r="E212" s="25">
        <v>3060</v>
      </c>
      <c r="F212" s="25">
        <v>0</v>
      </c>
      <c r="G212" s="5">
        <f>DATA[[#This Row],[HEADS]]-DATA[[#This Row],[BRANCH]]</f>
        <v>3060</v>
      </c>
    </row>
    <row r="213" spans="1:7" ht="13.5" thickBot="1" x14ac:dyDescent="0.25">
      <c r="A213" s="2" t="s">
        <v>54</v>
      </c>
      <c r="B213" s="3">
        <v>10</v>
      </c>
      <c r="C213" s="3" t="s">
        <v>11</v>
      </c>
      <c r="D213" s="3">
        <v>2022</v>
      </c>
      <c r="E213" s="25">
        <v>1751</v>
      </c>
      <c r="F213" s="25">
        <v>1230</v>
      </c>
      <c r="G213" s="5">
        <f>DATA[[#This Row],[HEADS]]-DATA[[#This Row],[BRANCH]]</f>
        <v>521</v>
      </c>
    </row>
    <row r="214" spans="1:7" ht="13.5" thickBot="1" x14ac:dyDescent="0.25">
      <c r="A214" s="2" t="s">
        <v>55</v>
      </c>
      <c r="B214" s="3">
        <v>10</v>
      </c>
      <c r="C214" s="3" t="s">
        <v>11</v>
      </c>
      <c r="D214" s="3">
        <v>2022</v>
      </c>
      <c r="E214" s="25">
        <v>68</v>
      </c>
      <c r="F214" s="25">
        <v>68</v>
      </c>
      <c r="G214" s="5">
        <f>DATA[[#This Row],[HEADS]]-DATA[[#This Row],[BRANCH]]</f>
        <v>0</v>
      </c>
    </row>
    <row r="215" spans="1:7" ht="13.5" thickBot="1" x14ac:dyDescent="0.25">
      <c r="A215" s="2" t="s">
        <v>56</v>
      </c>
      <c r="B215" s="3">
        <v>10</v>
      </c>
      <c r="C215" s="3" t="s">
        <v>11</v>
      </c>
      <c r="D215" s="3">
        <v>2022</v>
      </c>
      <c r="E215" s="25">
        <v>1108</v>
      </c>
      <c r="F215" s="25">
        <v>97</v>
      </c>
      <c r="G215" s="5">
        <f>DATA[[#This Row],[HEADS]]-DATA[[#This Row],[BRANCH]]</f>
        <v>1011</v>
      </c>
    </row>
    <row r="216" spans="1:7" ht="13.5" thickBot="1" x14ac:dyDescent="0.25">
      <c r="A216" s="2" t="s">
        <v>57</v>
      </c>
      <c r="B216" s="3">
        <v>10</v>
      </c>
      <c r="C216" s="3" t="s">
        <v>11</v>
      </c>
      <c r="D216" s="3">
        <v>2022</v>
      </c>
      <c r="E216" s="25">
        <v>227</v>
      </c>
      <c r="F216" s="25">
        <v>227</v>
      </c>
      <c r="G216" s="5">
        <f>DATA[[#This Row],[HEADS]]-DATA[[#This Row],[BRANCH]]</f>
        <v>0</v>
      </c>
    </row>
    <row r="217" spans="1:7" ht="13.5" thickBot="1" x14ac:dyDescent="0.25">
      <c r="A217" s="2" t="s">
        <v>58</v>
      </c>
      <c r="B217" s="3">
        <v>10</v>
      </c>
      <c r="C217" s="3" t="s">
        <v>11</v>
      </c>
      <c r="D217" s="3">
        <v>2022</v>
      </c>
      <c r="E217" s="25">
        <v>229</v>
      </c>
      <c r="F217" s="25">
        <v>229</v>
      </c>
      <c r="G217" s="5">
        <f>DATA[[#This Row],[HEADS]]-DATA[[#This Row],[BRANCH]]</f>
        <v>0</v>
      </c>
    </row>
    <row r="218" spans="1:7" ht="13.5" thickBot="1" x14ac:dyDescent="0.25">
      <c r="A218" s="2" t="s">
        <v>59</v>
      </c>
      <c r="B218" s="3">
        <v>10</v>
      </c>
      <c r="C218" s="3" t="s">
        <v>11</v>
      </c>
      <c r="D218" s="3">
        <v>2022</v>
      </c>
      <c r="E218" s="25">
        <v>5392</v>
      </c>
      <c r="F218" s="25">
        <v>4342</v>
      </c>
      <c r="G218" s="5">
        <f>DATA[[#This Row],[HEADS]]-DATA[[#This Row],[BRANCH]]</f>
        <v>1050</v>
      </c>
    </row>
    <row r="219" spans="1:7" ht="13.5" thickBot="1" x14ac:dyDescent="0.25">
      <c r="A219" s="2" t="s">
        <v>60</v>
      </c>
      <c r="B219" s="3">
        <v>10</v>
      </c>
      <c r="C219" s="3" t="s">
        <v>11</v>
      </c>
      <c r="D219" s="3">
        <v>2022</v>
      </c>
      <c r="E219" s="25">
        <v>579</v>
      </c>
      <c r="F219" s="25">
        <v>145</v>
      </c>
      <c r="G219" s="5">
        <f>DATA[[#This Row],[HEADS]]-DATA[[#This Row],[BRANCH]]</f>
        <v>434</v>
      </c>
    </row>
    <row r="220" spans="1:7" ht="13.5" thickBot="1" x14ac:dyDescent="0.25">
      <c r="A220" s="2" t="s">
        <v>61</v>
      </c>
      <c r="B220" s="3">
        <v>10</v>
      </c>
      <c r="C220" s="3" t="s">
        <v>11</v>
      </c>
      <c r="D220" s="3">
        <v>2022</v>
      </c>
      <c r="E220" s="25">
        <v>2980</v>
      </c>
      <c r="F220" s="25">
        <v>0</v>
      </c>
      <c r="G220" s="5">
        <f>DATA[[#This Row],[HEADS]]-DATA[[#This Row],[BRANCH]]</f>
        <v>2980</v>
      </c>
    </row>
    <row r="221" spans="1:7" ht="13.5" thickBot="1" x14ac:dyDescent="0.25">
      <c r="A221" s="2" t="s">
        <v>62</v>
      </c>
      <c r="B221" s="3">
        <v>10</v>
      </c>
      <c r="C221" s="3" t="s">
        <v>11</v>
      </c>
      <c r="D221" s="3">
        <v>2022</v>
      </c>
      <c r="E221" s="25">
        <v>253</v>
      </c>
      <c r="F221" s="25">
        <v>15</v>
      </c>
      <c r="G221" s="5">
        <f>DATA[[#This Row],[HEADS]]-DATA[[#This Row],[BRANCH]]</f>
        <v>238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693B9D6D90F42931AC485BAF327B8" ma:contentTypeVersion="13" ma:contentTypeDescription="Create a new document." ma:contentTypeScope="" ma:versionID="6949541377088f09ee87759f86ab6040">
  <xsd:schema xmlns:xsd="http://www.w3.org/2001/XMLSchema" xmlns:xs="http://www.w3.org/2001/XMLSchema" xmlns:p="http://schemas.microsoft.com/office/2006/metadata/properties" xmlns:ns2="8fbbc9e6-b924-439d-9fed-d84dad565159" xmlns:ns3="1dd8724d-6f75-4104-84a6-f7e55567cbac" targetNamespace="http://schemas.microsoft.com/office/2006/metadata/properties" ma:root="true" ma:fieldsID="847932503d692dcbcc9fb12266b5ec55" ns2:_="" ns3:_="">
    <xsd:import namespace="8fbbc9e6-b924-439d-9fed-d84dad565159"/>
    <xsd:import namespace="1dd8724d-6f75-4104-84a6-f7e55567cb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bc9e6-b924-439d-9fed-d84dad5651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8724d-6f75-4104-84a6-f7e55567cba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EE6B5B-B8AA-4437-8B88-DC640293A3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C0B683-832B-4514-8385-71E2B36661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bc9e6-b924-439d-9fed-d84dad565159"/>
    <ds:schemaRef ds:uri="1dd8724d-6f75-4104-84a6-f7e55567cb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730D64-7148-439B-98AD-3E429EFEDCB7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1dd8724d-6f75-4104-84a6-f7e55567cbac"/>
    <ds:schemaRef ds:uri="http://schemas.openxmlformats.org/package/2006/metadata/core-properties"/>
    <ds:schemaRef ds:uri="http://www.w3.org/XML/1998/namespace"/>
    <ds:schemaRef ds:uri="8fbbc9e6-b924-439d-9fed-d84dad56515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DASHBOARD</vt:lpstr>
      <vt:lpstr>DATA PREP</vt:lpstr>
      <vt:lpstr>DATA</vt:lpstr>
      <vt:lpstr>CONTRACT</vt:lpstr>
      <vt:lpstr>CURMONTH</vt:lpstr>
      <vt:lpstr>CURYEAR</vt:lpstr>
      <vt:lpstr>MONTHNAME</vt:lpstr>
      <vt:lpstr>MONTHNUM</vt:lpstr>
      <vt:lpstr>PMYEAR</vt:lpstr>
      <vt:lpstr>PREVMONTH</vt:lpstr>
      <vt:lpstr>PREVYEAR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Brunton</dc:creator>
  <cp:lastModifiedBy>Daniel Brunton</cp:lastModifiedBy>
  <dcterms:created xsi:type="dcterms:W3CDTF">2022-05-19T09:04:43Z</dcterms:created>
  <dcterms:modified xsi:type="dcterms:W3CDTF">2022-11-23T12:25:21Z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0x010100FFC693B9D6D90F42931AC485BAF327B8</vt:lpwstr>
  </property>
</Properties>
</file>