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watson\Documents\github\dc-policy-center.github.io\assets\data-resources\pud-database\"/>
    </mc:Choice>
  </mc:AlternateContent>
  <xr:revisionPtr revIDLastSave="0" documentId="13_ncr:1_{E52B9B36-240B-453D-BB67-326220F15234}" xr6:coauthVersionLast="45" xr6:coauthVersionMax="45" xr10:uidLastSave="{00000000-0000-0000-0000-000000000000}"/>
  <bookViews>
    <workbookView xWindow="-15630" yWindow="-16365" windowWidth="29040" windowHeight="15840" xr2:uid="{00000000-000D-0000-FFFF-FFFF00000000}"/>
  </bookViews>
  <sheets>
    <sheet name="PUD Database" sheetId="1" r:id="rId1"/>
    <sheet name="CBA Breakdown" sheetId="2" r:id="rId2"/>
    <sheet name="Affordable Housing List" sheetId="3" state="hidden" r:id="rId3"/>
    <sheet name="Toplines" sheetId="4" state="hidden" r:id="rId4"/>
  </sheets>
  <definedNames>
    <definedName name="_xlnm._FilterDatabase" localSheetId="2" hidden="1">'Affordable Housing List'!$A$1:$V$432</definedName>
    <definedName name="_xlnm._FilterDatabase" localSheetId="1" hidden="1">'CBA Breakdown'!$A$1:$D$35</definedName>
    <definedName name="_xlnm._FilterDatabase" localSheetId="0" hidden="1">'PUD Database'!$A$1:$AA$215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6" i="4" l="1"/>
  <c r="I6" i="4"/>
  <c r="N4" i="4"/>
  <c r="I4" i="4"/>
  <c r="I3" i="4"/>
  <c r="B273" i="2"/>
  <c r="B247" i="2"/>
  <c r="B199" i="2"/>
  <c r="B198" i="2"/>
  <c r="B197" i="2"/>
  <c r="B196" i="2"/>
  <c r="B172" i="2"/>
  <c r="B171" i="2"/>
  <c r="B72" i="2"/>
  <c r="B71" i="2"/>
  <c r="V283" i="1"/>
  <c r="U281" i="1"/>
  <c r="V217" i="1"/>
  <c r="V125" i="1"/>
  <c r="V124" i="1"/>
  <c r="V123" i="1"/>
  <c r="V122" i="1"/>
  <c r="V121" i="1"/>
  <c r="V120" i="1"/>
  <c r="V119" i="1"/>
  <c r="V118" i="1"/>
  <c r="V117" i="1"/>
  <c r="V116" i="1"/>
  <c r="V115" i="1"/>
  <c r="V114" i="1"/>
  <c r="V113" i="1"/>
  <c r="V112" i="1"/>
  <c r="V111" i="1"/>
  <c r="V110" i="1"/>
  <c r="V109" i="1"/>
  <c r="V108" i="1"/>
  <c r="V107" i="1"/>
  <c r="V105" i="1"/>
  <c r="V104" i="1"/>
  <c r="V103" i="1"/>
  <c r="V102" i="1"/>
  <c r="V101" i="1"/>
  <c r="V100" i="1"/>
  <c r="V99" i="1"/>
  <c r="V98" i="1"/>
  <c r="V97" i="1"/>
  <c r="V96" i="1"/>
  <c r="V95" i="1"/>
  <c r="V94" i="1"/>
  <c r="V93" i="1"/>
  <c r="V92" i="1"/>
  <c r="V91" i="1"/>
  <c r="V90" i="1"/>
  <c r="V89" i="1"/>
  <c r="V88" i="1"/>
  <c r="V87" i="1"/>
  <c r="K87" i="1"/>
  <c r="V86" i="1"/>
  <c r="V85" i="1"/>
  <c r="M85" i="1"/>
  <c r="V84" i="1"/>
  <c r="K84" i="1"/>
  <c r="M84" i="1" s="1"/>
  <c r="V83" i="1"/>
  <c r="M83" i="1"/>
  <c r="V82" i="1"/>
  <c r="U82" i="1"/>
  <c r="V81" i="1"/>
  <c r="M81" i="1"/>
  <c r="V80" i="1"/>
  <c r="M80" i="1"/>
  <c r="V79" i="1"/>
  <c r="V78" i="1"/>
  <c r="M78" i="1"/>
  <c r="V77" i="1"/>
  <c r="V76" i="1"/>
  <c r="M76" i="1"/>
  <c r="V75" i="1"/>
  <c r="U75" i="1"/>
  <c r="V74" i="1"/>
  <c r="K74" i="1"/>
  <c r="J74" i="1"/>
  <c r="V73" i="1"/>
  <c r="L73" i="1"/>
  <c r="V72" i="1"/>
  <c r="M72" i="1"/>
  <c r="V71" i="1"/>
  <c r="M71" i="1"/>
  <c r="V70" i="1"/>
  <c r="V69" i="1"/>
  <c r="U69" i="1"/>
  <c r="M69" i="1"/>
  <c r="V68" i="1"/>
  <c r="M68" i="1"/>
  <c r="L68" i="1"/>
  <c r="V67" i="1"/>
  <c r="U67" i="1"/>
  <c r="Q67" i="1"/>
  <c r="P67" i="1"/>
  <c r="O67" i="1"/>
  <c r="N67" i="1"/>
  <c r="K67" i="1"/>
  <c r="L67" i="1" s="1"/>
  <c r="V66" i="1"/>
  <c r="K66" i="1"/>
  <c r="J66" i="1"/>
  <c r="V65" i="1"/>
  <c r="Q65" i="1"/>
  <c r="L65" i="1"/>
  <c r="K65" i="1"/>
  <c r="J65" i="1"/>
  <c r="V64" i="1"/>
  <c r="U64" i="1"/>
  <c r="Q64" i="1"/>
  <c r="M64" i="1"/>
  <c r="L64" i="1"/>
  <c r="V63" i="1"/>
  <c r="Q63" i="1"/>
  <c r="P63" i="1"/>
  <c r="O63" i="1"/>
  <c r="L63" i="1" s="1"/>
  <c r="M63" i="1" s="1"/>
  <c r="K63" i="1"/>
  <c r="J63" i="1"/>
  <c r="V62" i="1"/>
  <c r="V61" i="1"/>
  <c r="K61" i="1"/>
  <c r="J61" i="1"/>
  <c r="V60" i="1"/>
  <c r="V59" i="1"/>
  <c r="L59" i="1"/>
  <c r="V58" i="1"/>
  <c r="M58" i="1"/>
  <c r="L58" i="1"/>
  <c r="I58" i="1"/>
  <c r="V57" i="1"/>
  <c r="M57" i="1"/>
  <c r="V56" i="1"/>
  <c r="M56" i="1"/>
  <c r="V55" i="1"/>
  <c r="V54" i="1"/>
  <c r="V53" i="1"/>
  <c r="M53" i="1"/>
  <c r="V52" i="1"/>
  <c r="K52" i="1"/>
  <c r="J52" i="1"/>
  <c r="V51" i="1"/>
  <c r="V50" i="1"/>
  <c r="M50" i="1"/>
  <c r="V49" i="1"/>
  <c r="M49" i="1"/>
  <c r="V48" i="1"/>
  <c r="M48" i="1"/>
  <c r="V47" i="1"/>
  <c r="M47" i="1"/>
  <c r="V46" i="1"/>
  <c r="M46" i="1"/>
  <c r="V45" i="1"/>
  <c r="M45" i="1"/>
  <c r="V44" i="1"/>
  <c r="M44" i="1"/>
  <c r="V43" i="1"/>
  <c r="M43" i="1"/>
  <c r="V42" i="1"/>
  <c r="M42" i="1"/>
  <c r="V41" i="1"/>
  <c r="V40" i="1"/>
  <c r="M40" i="1"/>
  <c r="V39" i="1"/>
  <c r="V38" i="1"/>
  <c r="V37" i="1"/>
  <c r="M37" i="1"/>
  <c r="V36" i="1"/>
  <c r="M36" i="1"/>
  <c r="V35" i="1"/>
  <c r="V34" i="1"/>
  <c r="Q34" i="1"/>
  <c r="K34" i="1"/>
  <c r="V33" i="1"/>
  <c r="M33" i="1"/>
  <c r="V32" i="1"/>
  <c r="M32" i="1"/>
  <c r="V31" i="1"/>
  <c r="L31" i="1"/>
  <c r="K31" i="1"/>
  <c r="J31" i="1"/>
  <c r="V30" i="1"/>
  <c r="M30" i="1"/>
  <c r="V29" i="1"/>
  <c r="M29" i="1"/>
  <c r="V28" i="1"/>
  <c r="M28" i="1"/>
  <c r="V27" i="1"/>
  <c r="V26" i="1"/>
  <c r="V25" i="1"/>
  <c r="M25" i="1"/>
  <c r="V24" i="1"/>
  <c r="K24" i="1"/>
  <c r="M24" i="1" s="1"/>
  <c r="J24" i="1"/>
  <c r="V23" i="1"/>
  <c r="M23" i="1"/>
  <c r="V22" i="1"/>
  <c r="V21" i="1"/>
  <c r="M21" i="1"/>
  <c r="V20" i="1"/>
  <c r="V19" i="1"/>
  <c r="M19" i="1"/>
  <c r="V18" i="1"/>
  <c r="M18" i="1"/>
  <c r="V17" i="1"/>
  <c r="M17" i="1"/>
  <c r="V16" i="1"/>
  <c r="V15" i="1"/>
  <c r="M15" i="1"/>
  <c r="V14" i="1"/>
  <c r="M14" i="1"/>
  <c r="V13" i="1"/>
  <c r="M13" i="1"/>
  <c r="V12" i="1"/>
  <c r="M12" i="1"/>
  <c r="V11" i="1"/>
  <c r="M11" i="1"/>
  <c r="V10" i="1"/>
  <c r="P10" i="1"/>
  <c r="V9" i="1"/>
  <c r="M9" i="1"/>
  <c r="V8" i="1"/>
  <c r="L8" i="1"/>
  <c r="M8" i="1" s="1"/>
  <c r="V7" i="1"/>
  <c r="M7" i="1"/>
  <c r="V4" i="1"/>
  <c r="V3" i="1"/>
  <c r="V2" i="1"/>
</calcChain>
</file>

<file path=xl/sharedStrings.xml><?xml version="1.0" encoding="utf-8"?>
<sst xmlns="http://schemas.openxmlformats.org/spreadsheetml/2006/main" count="5664" uniqueCount="2875">
  <si>
    <t>X</t>
  </si>
  <si>
    <t>OBJECTID</t>
  </si>
  <si>
    <t>Y</t>
  </si>
  <si>
    <t>MAR_WARD</t>
  </si>
  <si>
    <t>PUD</t>
  </si>
  <si>
    <t>ADDRESS</t>
  </si>
  <si>
    <t>PROJECT_NAME</t>
  </si>
  <si>
    <t>STATUS_PUBLIC</t>
  </si>
  <si>
    <t>AGENCY_CALCULATED</t>
  </si>
  <si>
    <t>CASE_ID</t>
  </si>
  <si>
    <t>Listed Monetary Value</t>
  </si>
  <si>
    <t>Receieving Entity</t>
  </si>
  <si>
    <t>PUD_CASE_NUMBER</t>
  </si>
  <si>
    <t>Benefit/Designation</t>
  </si>
  <si>
    <t>PUD_NAME</t>
  </si>
  <si>
    <t>Original PUD_WEB_URL</t>
  </si>
  <si>
    <t>Latest PUD Modifcation URL</t>
  </si>
  <si>
    <t>PUD_ZONING</t>
  </si>
  <si>
    <t>WARD</t>
  </si>
  <si>
    <t>Pre-PUD Zone</t>
  </si>
  <si>
    <t>TOTAL_AFFORDABLE_UNITS</t>
  </si>
  <si>
    <t>LATITUDE</t>
  </si>
  <si>
    <t>LONGITUDE</t>
  </si>
  <si>
    <t>AFFORDABLE_UNITS_AT_0_30_AMI</t>
  </si>
  <si>
    <t>AFFORDABLE_UNITS_AT_31_50_AMI</t>
  </si>
  <si>
    <t>AFFORDABLE_UNITS_AT_51_60_AMI</t>
  </si>
  <si>
    <t>Project FAR</t>
  </si>
  <si>
    <t>AFFORDABLE_UNITS_AT_61_80_AMI</t>
  </si>
  <si>
    <t>AFFORDABLE_UNITS_AT_81_AMI</t>
  </si>
  <si>
    <t>ADDRESS_ID</t>
  </si>
  <si>
    <t>XCOORD</t>
  </si>
  <si>
    <t>YCOORD</t>
  </si>
  <si>
    <t>FULLADDRESS</t>
  </si>
  <si>
    <t>GIS_LAST_MOD_DTTM</t>
  </si>
  <si>
    <t>18-03</t>
  </si>
  <si>
    <t>Units Low</t>
  </si>
  <si>
    <t>Units High</t>
  </si>
  <si>
    <t>Affordable Units</t>
  </si>
  <si>
    <t>% Affordable</t>
  </si>
  <si>
    <t>Mural</t>
  </si>
  <si>
    <t>Aff Units @ 30%</t>
  </si>
  <si>
    <t>Aff Units @ 50%</t>
  </si>
  <si>
    <t>Aff Units @ 60%</t>
  </si>
  <si>
    <t>Aff Units @ 80%</t>
  </si>
  <si>
    <t>Aff Units @ 100%</t>
  </si>
  <si>
    <t>Aff Units @ 120%</t>
  </si>
  <si>
    <t>AMI Level</t>
  </si>
  <si>
    <t>Landscaping + Maintenance for life of project</t>
  </si>
  <si>
    <t>Friendship Place</t>
  </si>
  <si>
    <t>Improvements as a result of leaking and flooding</t>
  </si>
  <si>
    <t>17-19</t>
  </si>
  <si>
    <t>Capital Bikeshare</t>
  </si>
  <si>
    <t>Expansion of existing station by at least 4 docks</t>
  </si>
  <si>
    <t>Community Benefits Fund</t>
  </si>
  <si>
    <t>17-14</t>
  </si>
  <si>
    <t>Jubilee Jobs</t>
  </si>
  <si>
    <t>Job Training programs, scholarships, smarttrips for program participants</t>
  </si>
  <si>
    <t>Union Market Coalition</t>
  </si>
  <si>
    <t>Life Quality Enhancement Fund - street cleaning and security prior to creation of Union Market BID</t>
  </si>
  <si>
    <t>DPR</t>
  </si>
  <si>
    <t>Purchase of new computers for the Trinidad Recreation Center computer lab</t>
  </si>
  <si>
    <t>17-09</t>
  </si>
  <si>
    <t>NoMa Parks Foundation</t>
  </si>
  <si>
    <t>To create a dog park</t>
  </si>
  <si>
    <t>To realign the MBT through Tanner Park</t>
  </si>
  <si>
    <t>McKinley Technology High School</t>
  </si>
  <si>
    <t>construction trade internships for students, laptops/computers</t>
  </si>
  <si>
    <t>Car Parking</t>
  </si>
  <si>
    <t>improvements in the South Park including funding for an ampitheather + construction of food service kiosks</t>
  </si>
  <si>
    <t>Valued CBA Line Items</t>
  </si>
  <si>
    <t>Harmony Elementary</t>
  </si>
  <si>
    <t>Chromebooks</t>
  </si>
  <si>
    <t>Langley Elementary</t>
  </si>
  <si>
    <t>laptops</t>
  </si>
  <si>
    <t>Harry Thomas Recreation Center</t>
  </si>
  <si>
    <t>tablets/computers + a new TV or projector</t>
  </si>
  <si>
    <t>Bloomingdale Civic Association</t>
  </si>
  <si>
    <t>scholarships for high school students</t>
  </si>
  <si>
    <t>Manna, Inc and Latino Economic Development Center</t>
  </si>
  <si>
    <t>affordable housing training and assistance</t>
  </si>
  <si>
    <t>Project Residents</t>
  </si>
  <si>
    <t>1-year memberships to Capital Bikeshare or carsharing annual membership in an amount of $85 up to 27,880</t>
  </si>
  <si>
    <t>Ward 3</t>
  </si>
  <si>
    <t>17-06</t>
  </si>
  <si>
    <t>Local Art Gallery</t>
  </si>
  <si>
    <t>To purchase and install public art on New Jersey Avenue</t>
  </si>
  <si>
    <t>Save the Bill Butler and Julius Wyatt #2 Clubhouse Fund, Inc</t>
  </si>
  <si>
    <t>Fitness, art, computer, life skills instructors</t>
  </si>
  <si>
    <t>16-29</t>
  </si>
  <si>
    <t>Historic Anacostia District</t>
  </si>
  <si>
    <t>historic preservation of private or public structures,
places, or parks</t>
  </si>
  <si>
    <t>Anacostia Coordinating Council, the Wish List Committee and the Southeast Tennis and Learning Center, and Congress Heights Community Center</t>
  </si>
  <si>
    <t>16-24</t>
  </si>
  <si>
    <t xml:space="preserve"> fund events and programs over a two-year period that promote retail and restaurant venues in the Shaw neighborhood</t>
  </si>
  <si>
    <t>Department of Parks and Recreation</t>
  </si>
  <si>
    <t>enhance programming for youth activities at the Kennedy Recreation Center</t>
  </si>
  <si>
    <t>16-20</t>
  </si>
  <si>
    <t>Spring Valley Shopping Center</t>
  </si>
  <si>
    <t>River Terrace Community Organization</t>
  </si>
  <si>
    <t>Pipeline</t>
  </si>
  <si>
    <t>To enhance its community beautifucation and community gathering activities</t>
  </si>
  <si>
    <t>OP</t>
  </si>
  <si>
    <t>19-10</t>
  </si>
  <si>
    <t>16-17</t>
  </si>
  <si>
    <t>public art</t>
  </si>
  <si>
    <t>DDOT</t>
  </si>
  <si>
    <t>Capital Bikeshare station</t>
  </si>
  <si>
    <t>Housing Counseling Services</t>
  </si>
  <si>
    <t>2019-06-24T04:00:22.000Z</t>
  </si>
  <si>
    <t>06-11O/06-12O</t>
  </si>
  <si>
    <t>WMATA</t>
  </si>
  <si>
    <t>Foggy Bottom Metrorail Station</t>
  </si>
  <si>
    <t>1 Hawaii Avenue NE</t>
  </si>
  <si>
    <t>19-01</t>
  </si>
  <si>
    <t>Park improvements to Reservation 28</t>
  </si>
  <si>
    <t>Duke Ellington Park</t>
  </si>
  <si>
    <t>artwork</t>
  </si>
  <si>
    <t>School Without Walls @ Francis-Stevens—Urban Farm</t>
  </si>
  <si>
    <t>“FRESHFARM FoodPrints” program</t>
  </si>
  <si>
    <t>HousingProduction Trust Fund</t>
  </si>
  <si>
    <t>PUD Housing Linkage + Penthouse Housing Linkage</t>
  </si>
  <si>
    <t>3201 8th Street Northeast, Washington, District of Columbia 20017</t>
  </si>
  <si>
    <t>3201 8th Street NE</t>
  </si>
  <si>
    <t>DC Public Library Foundation</t>
  </si>
  <si>
    <t>RPP Restrictions?</t>
  </si>
  <si>
    <t>To Enhance key programs and series at the Northwest One Neighborhood Library</t>
  </si>
  <si>
    <t>Perry School Community Services Center</t>
  </si>
  <si>
    <t>18-21</t>
  </si>
  <si>
    <t>Enhance salries/stipends, and/or training for program staff for the Home Instruction for Parents of Preschool Youngsters ("HIPPY") for approximately one year</t>
  </si>
  <si>
    <t>Mt Vernon Community Improvement District</t>
  </si>
  <si>
    <t>Enhance their services designed to promote the cleanliness and safety of the small park to the north of the project</t>
  </si>
  <si>
    <t>Capital Bikeshare Residents</t>
  </si>
  <si>
    <t>3201 8TH STREET NE</t>
  </si>
  <si>
    <t>Other Notes</t>
  </si>
  <si>
    <t>Bicycle Helmets</t>
  </si>
  <si>
    <t>Pre-loaded $25 SmarTrip cards</t>
  </si>
  <si>
    <t>06-08</t>
  </si>
  <si>
    <t>3840 - 3848 South Capitol Street</t>
  </si>
  <si>
    <t>Thurgood Marshall School</t>
  </si>
  <si>
    <t>Playground Construction</t>
  </si>
  <si>
    <t>18-14</t>
  </si>
  <si>
    <t>Fort Lincoln Park</t>
  </si>
  <si>
    <t>Baseball Field Scoreboard</t>
  </si>
  <si>
    <t>Fort Lincoln Drive</t>
  </si>
  <si>
    <t>Landscape Plantings and Maintenance (3 yrs)</t>
  </si>
  <si>
    <t>Wesley Hawaii, LLC</t>
  </si>
  <si>
    <t>Fort Lincoln Rec Center</t>
  </si>
  <si>
    <t>4611 41st Street Northwest, Washington, District of Columbia 20016</t>
  </si>
  <si>
    <t>Trail connection to rec center from PUD</t>
  </si>
  <si>
    <t>4611 - 4615 41st Street NW</t>
  </si>
  <si>
    <t>https://app.dcoz.dc.gov/Content/Search/ViewCaseReport.aspx?case_id=19-01</t>
  </si>
  <si>
    <t>Fort Lincoln Community Day</t>
  </si>
  <si>
    <t>2-year sponsorship</t>
  </si>
  <si>
    <t>4611 41ST STREET NW</t>
  </si>
  <si>
    <t>National Senior Olympics</t>
  </si>
  <si>
    <t>Sponsorship of Fort Lincoln Resident participation</t>
  </si>
  <si>
    <t>Ward 6</t>
  </si>
  <si>
    <t>ANC 5A</t>
  </si>
  <si>
    <t>501 I St SW</t>
  </si>
  <si>
    <t>Community Newsletter</t>
  </si>
  <si>
    <t>17-21</t>
  </si>
  <si>
    <t>Theodorge Hagans Cultural Center</t>
  </si>
  <si>
    <t>Renovation and upgrade</t>
  </si>
  <si>
    <t>06-04</t>
  </si>
  <si>
    <t>to Shaed Elementary School</t>
  </si>
  <si>
    <t>for the purchase of hardware and software for computer classes and the purchase of supplemental classroom reading materials.</t>
  </si>
  <si>
    <t>Ward 7</t>
  </si>
  <si>
    <t>to J.F. Cook Elementary School</t>
  </si>
  <si>
    <t>for the purchase of student school supplies.</t>
  </si>
  <si>
    <t>5110 Nannie Helen Burroughs Avenue Northeast, Washington, District of Columbia 20019</t>
  </si>
  <si>
    <t>Deanwood Town Center</t>
  </si>
  <si>
    <t>to Dunbar Senior High School</t>
  </si>
  <si>
    <t>DMPED DHCD OP</t>
  </si>
  <si>
    <t>for the purchase of band and cheerleader uniforms and band instruments.</t>
  </si>
  <si>
    <t>to McKinley Technology High School</t>
  </si>
  <si>
    <t>for the purchase of books, classroom materials, and computer equipment for the school 's Biotechnology, Broadcast Technology, and Information Technology instructional programs.</t>
  </si>
  <si>
    <t>5110 NANNIE HELEN BURROUGHS AVENUE NE</t>
  </si>
  <si>
    <t>to William E. Doar Jr. Public Charter School</t>
  </si>
  <si>
    <t>for the Performing Arts for the purchase of musical instruments.</t>
  </si>
  <si>
    <t>to D.C. Preparatory Academy PCS</t>
  </si>
  <si>
    <t>500 Penn Street Northeast, Washington, District of Columbia 20002</t>
  </si>
  <si>
    <t>for the purchase of supplies and materials to support the school's academic tutoring, sports, and arts enrichment programs.</t>
  </si>
  <si>
    <t>500 Penn Street NE, mised use development in FAM</t>
  </si>
  <si>
    <t>to a contractor selected by ANC 5C</t>
  </si>
  <si>
    <t>for the installation of an entrance gate at the Florida Avenue park located at the intersection of First Street and Florida A venue.</t>
  </si>
  <si>
    <t>to the North Capitol Main Street Inc.</t>
  </si>
  <si>
    <t>500 PENN STREET NE</t>
  </si>
  <si>
    <t>for community improvement projects such as the purchase of materials for the planting of trees.</t>
  </si>
  <si>
    <t>for the North Capitol Street BID Incubation Fund</t>
  </si>
  <si>
    <t>for the creation of a business improvement district along the North Capitol Street corridor from R Street to 0 Street.</t>
  </si>
  <si>
    <t>1550 1st St SW, Washington, District of Columbia 20024</t>
  </si>
  <si>
    <t>1550 1st St SW</t>
  </si>
  <si>
    <t>DCHA DCHFA DHCD OP</t>
  </si>
  <si>
    <t>17-13</t>
  </si>
  <si>
    <t>to the Bloomingdale Civic Association</t>
  </si>
  <si>
    <t>for the purchase of equipment and uniforms for youth sports activities and a contribution to the association 's student scholarship fund.</t>
  </si>
  <si>
    <t>1550 1ST STREET SW</t>
  </si>
  <si>
    <t>5119 Nannie Helen Burroughs Avenue Northeast, Washington, District of Columbia 20019</t>
  </si>
  <si>
    <t>to the Eckington Civic Association</t>
  </si>
  <si>
    <t>5127 Nannie Helen Burroughs Ave NE, Strand</t>
  </si>
  <si>
    <t>for the purchase of equipment and materials necessary to develop a neighborhood website and community newsletter as well as for the creation of a fund to assist seniors with quality-of-life issues</t>
  </si>
  <si>
    <t>17-10</t>
  </si>
  <si>
    <t>to the Stronghold Civic Association</t>
  </si>
  <si>
    <t>for the purchase of equipment and materials for youth sports activities and a contribution to the association's student scholarship fund.</t>
  </si>
  <si>
    <t>5119 NANNIE HELEN BURROUGHS AVENUE NE</t>
  </si>
  <si>
    <t>to the Bates Street Civic Association</t>
  </si>
  <si>
    <t>RA-2</t>
  </si>
  <si>
    <t>for the installation of gates for a pocket park and wrought iron borders for tree boxes and for other community beautification projects</t>
  </si>
  <si>
    <t>Ward 5</t>
  </si>
  <si>
    <t>to the 5th District Citizens Advisory Committee</t>
  </si>
  <si>
    <t>for the sponsorship of and purchase of materials for local youth-related events and programs.</t>
  </si>
  <si>
    <t>1501 Harry Thomas Way Northeast, Washington, District of Columbia 20002</t>
  </si>
  <si>
    <t>06-02</t>
  </si>
  <si>
    <t>1501 Harry Thomas Way, Eckington Park</t>
  </si>
  <si>
    <t>Petworth Recreation Center</t>
  </si>
  <si>
    <t>Under Construction</t>
  </si>
  <si>
    <t>for computer equipment and related technology enhancements</t>
  </si>
  <si>
    <t>Clark Elementary School</t>
  </si>
  <si>
    <t>for upgrades to the computer room and refurbishing and enhancing an underutilized athletic field and related landscaping work</t>
  </si>
  <si>
    <t>1501 HARRY THOMAS WAY NE</t>
  </si>
  <si>
    <t/>
  </si>
  <si>
    <t>to renovate existing retail storefronts on Georgia Avenue in the vicinity of the Project to be modeled after the ongoing Georgia Avenue Storefront Revitalization Program sponsored by the District’s Department of Housing and Community Development (“DHCD”).</t>
  </si>
  <si>
    <t>16-13</t>
  </si>
  <si>
    <t>601 50th Street Northeast, Washington, District of Columbia 20019</t>
  </si>
  <si>
    <t>DC Habitat for Humanity</t>
  </si>
  <si>
    <t>Fitch and 50th Streets NE - residential</t>
  </si>
  <si>
    <t>To assist with the construction of off-site IZ and affordable dwelling units</t>
  </si>
  <si>
    <t>17-08</t>
  </si>
  <si>
    <t>Friends of NoMA Dogs Inc</t>
  </si>
  <si>
    <t>Operating expenses to maintain and improve local dog parks</t>
  </si>
  <si>
    <t>16-09</t>
  </si>
  <si>
    <t>601 50TH STREET NE</t>
  </si>
  <si>
    <t>NoMA BID</t>
  </si>
  <si>
    <t>rotating art and murals</t>
  </si>
  <si>
    <t>888 New Jersey Avenue Southeast, Washington, District of Columbia 20003</t>
  </si>
  <si>
    <t>16-10</t>
  </si>
  <si>
    <t>Capitol Vista</t>
  </si>
  <si>
    <t>Purchase and 1-year maintenance of new Capital Bikeshare station</t>
  </si>
  <si>
    <t>2100 2nd Street Southwest, Washington, District of Columbia 20593</t>
  </si>
  <si>
    <t>2100 2nd Street SW</t>
  </si>
  <si>
    <t>Edens Realty, Inc</t>
  </si>
  <si>
    <t>ANNUAL (30yr) payment to neighborhood street cleaning/security entity (to be replaced by a BID if one is formed)</t>
  </si>
  <si>
    <t>Hanover R.S. Limited Partnership</t>
  </si>
  <si>
    <t>https://app.dcoz.dc.gov/Content/Search/ViewCaseReport.aspx?case_id=18-21</t>
  </si>
  <si>
    <t>DHCD OP</t>
  </si>
  <si>
    <t>17-05</t>
  </si>
  <si>
    <t>200sq ft of, furnished, equipped start-up incubator space free for 1-year tenancy of rotating start-up business</t>
  </si>
  <si>
    <t>15-32</t>
  </si>
  <si>
    <t>10th St Park Investment</t>
  </si>
  <si>
    <t>2100 2ND STREET SW</t>
  </si>
  <si>
    <t>Thomson School Parent Teacher Association</t>
  </si>
  <si>
    <t>rooftop garden</t>
  </si>
  <si>
    <t>Ward 8</t>
  </si>
  <si>
    <t>Howard Road / Poplar Point Stage 1</t>
  </si>
  <si>
    <t>16-07</t>
  </si>
  <si>
    <t>Bread for the City</t>
  </si>
  <si>
    <t>to support its feeding program and provide monthly grocery bags</t>
  </si>
  <si>
    <t>4620 Wisconsin Avenue Northwest, Washington, District of Columbia 20016</t>
  </si>
  <si>
    <t>4620 Wisconsin Avenue NW</t>
  </si>
  <si>
    <t>16-26</t>
  </si>
  <si>
    <t>4620 WISCONSIN AVENUE NW</t>
  </si>
  <si>
    <t>New Endeavours by Women</t>
  </si>
  <si>
    <t>to support its programs providing women and families with supportive services and transitional housing</t>
  </si>
  <si>
    <t>Ward 2</t>
  </si>
  <si>
    <t>Emmaus Services for the Aging</t>
  </si>
  <si>
    <t>2601 Virginia Avenue Northwest, Washington, District of Columbia 20037</t>
  </si>
  <si>
    <t>Boathouse</t>
  </si>
  <si>
    <t>MU-4</t>
  </si>
  <si>
    <t>DHCD</t>
  </si>
  <si>
    <t>16-25</t>
  </si>
  <si>
    <t>for 20 iPads to support the workforce development program for seniors age 55 and over</t>
  </si>
  <si>
    <t>Family Life Center Foundation</t>
  </si>
  <si>
    <t>to support its Champion for Children anti-human trafficking awareness program</t>
  </si>
  <si>
    <t>DC Artspace</t>
  </si>
  <si>
    <t>to DC Artspace for materials, framing, staffing, and other costs for its after-school youth arts program</t>
  </si>
  <si>
    <t>2601 VIRGINIA AVENUE NW</t>
  </si>
  <si>
    <t>Banneker City Little League</t>
  </si>
  <si>
    <t>1336 8th St NW, Washington, District of Columbia 20001</t>
  </si>
  <si>
    <t>8th/O Street NW</t>
  </si>
  <si>
    <t>for equipment for the T-ball league</t>
  </si>
  <si>
    <t>DMPED OP</t>
  </si>
  <si>
    <t>3840 S Capitol LLC and 3848 S Capitol LLC</t>
  </si>
  <si>
    <t>Friends of Kennedy Playground</t>
  </si>
  <si>
    <t>for uniforms for its youth basketball and football teams</t>
  </si>
  <si>
    <t>https://app.dcoz.dc.gov/Content/Search/ViewCaseReport.aspx?case_id=18-14</t>
  </si>
  <si>
    <t>1336 8TH STREET NW</t>
  </si>
  <si>
    <t>Shaw Main Streets</t>
  </si>
  <si>
    <t>for training and employing ex-offenders to maintain public space along 7th and 9th Streets, N.W. as part of the Shaw Clean + Safe Team program</t>
  </si>
  <si>
    <t>15-28</t>
  </si>
  <si>
    <t>3450 Eads Street Northeast, Washington, District of Columbia 20019</t>
  </si>
  <si>
    <t>Two Rivers Public Charter School</t>
  </si>
  <si>
    <t>3443 Benning Road / Eads Street NE</t>
  </si>
  <si>
    <t>improvements to its building and/or property, as determined by the school</t>
  </si>
  <si>
    <t>study of a new eastern entrance to the NoMA – Gallaudet Metrorail station</t>
  </si>
  <si>
    <t>15-33</t>
  </si>
  <si>
    <t>at the direction of ANC 6B</t>
  </si>
  <si>
    <t>feasibility evaluation and concept design for the future redevelopment of the Peter Bug Site into a public park</t>
  </si>
  <si>
    <t>WMATA/DDOT</t>
  </si>
  <si>
    <t>improvements and programming at the Potomac Avenue Metro Plaza,</t>
  </si>
  <si>
    <t>15-27</t>
  </si>
  <si>
    <t>Metropolitan Branch Trail beautification program (PowWowMural)</t>
  </si>
  <si>
    <t>new traffic signals</t>
  </si>
  <si>
    <t>Highline Developer</t>
  </si>
  <si>
    <t>improvements to the Florida Avenue Park</t>
  </si>
  <si>
    <t>15-31</t>
  </si>
  <si>
    <t>Bikeshare/Carshare memberships of $85 value for new residents up until total value is reached</t>
  </si>
  <si>
    <t>15-24</t>
  </si>
  <si>
    <t>1200 Varnum Street Northeast, Washington, District of Columbia 20017</t>
  </si>
  <si>
    <t>1200 Varnum Street NE - Josephites / EYA rowhouse</t>
  </si>
  <si>
    <t>towards the study and implementation of an additional entrance for the NoMa-Gallaudet U station</t>
  </si>
  <si>
    <t>Sponsorship of at least two community events per year for at least five years</t>
  </si>
  <si>
    <t>Contruction of a light at 4th and Penn Streets</t>
  </si>
  <si>
    <t>15-15</t>
  </si>
  <si>
    <t>Eckington banners</t>
  </si>
  <si>
    <t>1200 VARNUM STREET NE</t>
  </si>
  <si>
    <t>NoMa BID</t>
  </si>
  <si>
    <t>MBT securtiy enhancements, NOMA park enhancements</t>
  </si>
  <si>
    <t>Coalition for Homeless, Inc</t>
  </si>
  <si>
    <t>227 Tingey Street Southeast, Washington, District of Columbia 20376</t>
  </si>
  <si>
    <t>Emery Work Bed Program, So Others Might Eat to operate the Shalom House, and Pathways to Housing DC to assist with the Housing First Program</t>
  </si>
  <si>
    <t>The Yards Parcel L2 - The Estate</t>
  </si>
  <si>
    <t>16-16</t>
  </si>
  <si>
    <t>the traffic signal design and installation project for the signal at 3rd Street and Rhode Island Avenue, N.E.</t>
  </si>
  <si>
    <t>227 TINGEY STREET SE</t>
  </si>
  <si>
    <t>15-20</t>
  </si>
  <si>
    <t>New park construction</t>
  </si>
  <si>
    <t>220 L Street Northeast, Washington, District of Columbia 20002</t>
  </si>
  <si>
    <t>1609 Congress Street NE</t>
  </si>
  <si>
    <t>New pedestrian promenade construction</t>
  </si>
  <si>
    <t>Extension of street through project</t>
  </si>
  <si>
    <t>Ward 1</t>
  </si>
  <si>
    <t>Street frontage improvements</t>
  </si>
  <si>
    <t>617 Morton Street Northwest, Washington, District of Columbia 20010</t>
  </si>
  <si>
    <t>Park Morton - Onsite</t>
  </si>
  <si>
    <t>16-12</t>
  </si>
  <si>
    <t>Street improvements</t>
  </si>
  <si>
    <t>617 MORTON STREET NW</t>
  </si>
  <si>
    <t>Dancing Crab Properties LLC</t>
  </si>
  <si>
    <t>Installation and first year of upkeep of new Capital Bikeshare station</t>
  </si>
  <si>
    <t>https://app.dcoz.dc.gov/Content/Search/ViewCaseReport.aspx?case_id=18-03</t>
  </si>
  <si>
    <t>3012 Georgia Avenue Northwest, Washington, District of Columbia 20001</t>
  </si>
  <si>
    <t>Two carsharing parking spaces</t>
  </si>
  <si>
    <t>Bruce Monroe Build First</t>
  </si>
  <si>
    <t>16-11</t>
  </si>
  <si>
    <t>Two electric vehicle charging stations</t>
  </si>
  <si>
    <t>Boys and Girls Club #2</t>
  </si>
  <si>
    <t>to support the operation of its programs</t>
  </si>
  <si>
    <t>3012 GEORGIA AVENUE NW</t>
  </si>
  <si>
    <t>Installation of playground equipment</t>
  </si>
  <si>
    <t>400 Florida Avenue Northeast, Washington, District of Columbia 20002</t>
  </si>
  <si>
    <t>400 Florida Avenue NE</t>
  </si>
  <si>
    <t>Perry School Community Service Center</t>
  </si>
  <si>
    <t>Walker-Jones Parent Teacher Association</t>
  </si>
  <si>
    <t>to assist with funding for school activities and the purchase of classroom equipment;</t>
  </si>
  <si>
    <t>Girls in Action at the Sursum Corda Youth Center</t>
  </si>
  <si>
    <t>400 FLORIDA AVENUE NE</t>
  </si>
  <si>
    <t>Dunbar High School Parent Teacher</t>
  </si>
  <si>
    <t xml:space="preserve"> to assist with funding for school activities and the purchase of classroom equipment</t>
  </si>
  <si>
    <t>1200 3rd Street Northeast, Washington, District of Columbia 20002</t>
  </si>
  <si>
    <t>1200 3rd Street NE, Central Armature</t>
  </si>
  <si>
    <t>RH Terrell Recreation Center</t>
  </si>
  <si>
    <t>uniforms and equipment</t>
  </si>
  <si>
    <t>Northwest One Library</t>
  </si>
  <si>
    <t>to support programming</t>
  </si>
  <si>
    <t>15-18</t>
  </si>
  <si>
    <t>Housing Protection Trust Fund</t>
  </si>
  <si>
    <t>contribution to the fund</t>
  </si>
  <si>
    <t>improvement and long-term maintenance of U.S. Reservation 691 (Meigs Park) and the park area east of the Property (Reservation 360)</t>
  </si>
  <si>
    <t>12-14</t>
  </si>
  <si>
    <t>810 O St NW, Washington, District of Columbia 20001</t>
  </si>
  <si>
    <t>The Perla</t>
  </si>
  <si>
    <t>MU-5B</t>
  </si>
  <si>
    <t>810 O STREET NW</t>
  </si>
  <si>
    <t>500 Morse Street Northeast, Washington, District of Columbia 20002</t>
  </si>
  <si>
    <t>500 and 530 Morse Street NE</t>
  </si>
  <si>
    <t>16-05</t>
  </si>
  <si>
    <t>Randall Recreation Center/Department of Parks and Recreation</t>
  </si>
  <si>
    <t>500 MORSE STREET NE</t>
  </si>
  <si>
    <t>direct construction services and supplies for capital improvements (Rec center staff costs if there is some left over)</t>
  </si>
  <si>
    <t>two Level II 240-volt charging stations for electric cars</t>
  </si>
  <si>
    <t>300 19th St SE, Washington, District of Columbia 20003</t>
  </si>
  <si>
    <t>Hill East Phase I</t>
  </si>
  <si>
    <t>relocate bus stop</t>
  </si>
  <si>
    <t>DMPED</t>
  </si>
  <si>
    <t>16-03</t>
  </si>
  <si>
    <t>2251 Sherman Avenue Northwest, Washington, District of Columbia 20001</t>
  </si>
  <si>
    <t>The Wren</t>
  </si>
  <si>
    <t>15-34</t>
  </si>
  <si>
    <t>onsite business center for residents</t>
  </si>
  <si>
    <t>2251 SHERMAN AVENUE NW</t>
  </si>
  <si>
    <t>one-year membership for car-sharing or bikeshare for each initial resident</t>
  </si>
  <si>
    <t>119 underground bike parking spots, 20 above ground parking spots</t>
  </si>
  <si>
    <t>1339 E Street Southeast, Washington, District of Columbia 20003</t>
  </si>
  <si>
    <t>12-02</t>
  </si>
  <si>
    <t>71 bike parking spaces</t>
  </si>
  <si>
    <t>Lockwood Apartments</t>
  </si>
  <si>
    <t>widening of allies, sidewalks, and other pedestrian improvements</t>
  </si>
  <si>
    <t xml:space="preserve">For initial owners: one-time capital Bikeshare annual membership fee or one-time carsharing annual fee </t>
  </si>
  <si>
    <t>Cultural Tourism DC</t>
  </si>
  <si>
    <t>Eckington Heritage Trail</t>
  </si>
  <si>
    <t>1339 E STREET SE</t>
  </si>
  <si>
    <t>Yes</t>
  </si>
  <si>
    <t>Tree boxes</t>
  </si>
  <si>
    <t>15-13</t>
  </si>
  <si>
    <t>DC Safety Net</t>
  </si>
  <si>
    <t>Purchase of vests and office supplies for Safe Routes programs</t>
  </si>
  <si>
    <t>The Warrenton Group &amp; NHP Foundation</t>
  </si>
  <si>
    <t>Alley Resurfacing</t>
  </si>
  <si>
    <t>https://app.dcoz.dc.gov/Content/Search/ViewCaseReport.aspx?case_id=17-19</t>
  </si>
  <si>
    <t>301 N Street NE, Washington, District of Columbia 20002</t>
  </si>
  <si>
    <t>Potomac Avenue Metro Plaza improvements</t>
  </si>
  <si>
    <t>301 - 331 N Street NE</t>
  </si>
  <si>
    <t>15-12</t>
  </si>
  <si>
    <t>Potomac Avenue Metro Plaza Improvement</t>
  </si>
  <si>
    <t>Casey Trees</t>
  </si>
  <si>
    <t>Canopy Tree Improvement</t>
  </si>
  <si>
    <t>15-05</t>
  </si>
  <si>
    <t>daycare</t>
  </si>
  <si>
    <t>15-04</t>
  </si>
  <si>
    <t>Vibration monitoring study</t>
  </si>
  <si>
    <t>301 N STREET NE</t>
  </si>
  <si>
    <t>Converned Citizens</t>
  </si>
  <si>
    <t>Repairs to the homes of senior citizens residing in the North Michigan Park neighborhood.</t>
  </si>
  <si>
    <t>University of the District of Columbia Foundation</t>
  </si>
  <si>
    <t>Renovation of Bertie Backus campus including a provision allowing ANC 5A and the community use of the space at least 60times over 2 years</t>
  </si>
  <si>
    <t>350 Morse Street Northeast, Washington, District of Columbia 20002</t>
  </si>
  <si>
    <t>350 Morse Street</t>
  </si>
  <si>
    <t>15-03</t>
  </si>
  <si>
    <t>15-27A</t>
  </si>
  <si>
    <t>Renovate Mazique Child Development Center; redesign and renovate the community room and
commercial kitchen at the Christopher Price House Belmont Apartments; alley improvement and
beautification projects, new exterior exercise equipment at the Columbia Heights Community Center;  new state of the
art computers and accessory technology for The Rita Bright Family &amp; Youth Center</t>
  </si>
  <si>
    <t>Friends of Totten Mews</t>
  </si>
  <si>
    <t>To establish the organization to disperse community grants</t>
  </si>
  <si>
    <t>North Michigan Park Civic Association</t>
  </si>
  <si>
    <t>Scholarship Program and Back to School Supply Give-A-Way</t>
  </si>
  <si>
    <t>300 - 350 Morse Street NE, Florida Ave Market - stage 1</t>
  </si>
  <si>
    <t>Capital Area Food Bank</t>
  </si>
  <si>
    <t>To service providers in Ward 5 specifically</t>
  </si>
  <si>
    <t>15-02</t>
  </si>
  <si>
    <t>District Department of Parks and Rec</t>
  </si>
  <si>
    <t>To outfit the new Edgewood Recreation Center with equipment</t>
  </si>
  <si>
    <t>1275 5th Street Northeast, Washington, District of Columbia 20002</t>
  </si>
  <si>
    <t>Edgewood/Brookland Family Support Collaborative</t>
  </si>
  <si>
    <t>6th Street and Florida Ave NE</t>
  </si>
  <si>
    <t>To the Workforce Development program</t>
  </si>
  <si>
    <t>OCASE Foundation</t>
  </si>
  <si>
    <t>Backpack School Supply program</t>
  </si>
  <si>
    <t>Edgewood Civic Association</t>
  </si>
  <si>
    <t>Installing welcome signs</t>
  </si>
  <si>
    <t>15-01</t>
  </si>
  <si>
    <t>MU-3</t>
  </si>
  <si>
    <t>Design, construction and maintenance of new public park</t>
  </si>
  <si>
    <t>Parcel 1: 3.52, Parcel 2: 3.36</t>
  </si>
  <si>
    <t>For use in connection with the Metropolitan Branch Trail Safety and Access Analysis</t>
  </si>
  <si>
    <t>301 Florida Ave NE, Washington, District of Columbia 20002</t>
  </si>
  <si>
    <t>76-3</t>
  </si>
  <si>
    <t>301 Florida Ave NE</t>
  </si>
  <si>
    <t>Sitting areas and play areas within the property, open to public</t>
  </si>
  <si>
    <t>15-22</t>
  </si>
  <si>
    <t>Sidewalk, curb and gutter along Blair Road (previously didn't exist)</t>
  </si>
  <si>
    <t>6 foot high (or higher) landscaping at edge of property, and save all trees on property with over 6-inch diameter</t>
  </si>
  <si>
    <t>45 K St NW, Washington, District of Columbia 20001</t>
  </si>
  <si>
    <t>Northwest One - North Capitol and K Streets NW</t>
  </si>
  <si>
    <t>78-17</t>
  </si>
  <si>
    <t>Water retention system to lessen stormwater effects on surrounding systems</t>
  </si>
  <si>
    <t>parking for 25 bicyclists</t>
  </si>
  <si>
    <t>14-28</t>
  </si>
  <si>
    <t>DCHA</t>
  </si>
  <si>
    <t>improvements to the community rooms at the LeDroit Park Apartments and the Garfield Terrace Apartments</t>
  </si>
  <si>
    <t>14-19</t>
  </si>
  <si>
    <t>45 K STREET NW</t>
  </si>
  <si>
    <t>Installation of Public art on M St at the terminus of Abbey Rd</t>
  </si>
  <si>
    <t>Two Rivers Public Charter</t>
  </si>
  <si>
    <t>Relocation of concrete benches and sidewalk repair</t>
  </si>
  <si>
    <t>1500 Harry Thomas Way Northeast, Washington, District of Columbia 20002</t>
  </si>
  <si>
    <t>1500 HARRY THOMAS WAY NE, Washington, DC 20002</t>
  </si>
  <si>
    <t>Planned Parenthood of Metropolitan Washington</t>
  </si>
  <si>
    <t>purpose of purchasing furniture and equipment for the organization’s community room</t>
  </si>
  <si>
    <t>Playable Art DC</t>
  </si>
  <si>
    <t>a new Playable Arts DC site in the neighborhood</t>
  </si>
  <si>
    <t>installation of two additional fare gates/turnstiles at the M Street exit of the NoMa Metrorail station to increase capacity during rush hour</t>
  </si>
  <si>
    <t>Demolish the existing sidewalk at the south side of the 300 block of M Street and replace it with a new sidewalk, curb, and gutter AND Replace existing street lights with NoMa’s standard Washington Globe fixtures at the following locations: (a) on the south side of the 300 block of M Street; (b) Abbey Place; (c) 1100 block of 3rd Street – East Side Only; (d) 1100 block of 4th Street; (e) 400 block of M Street</t>
  </si>
  <si>
    <t>14-14</t>
  </si>
  <si>
    <t>Ludlow-Taylor Elementary School</t>
  </si>
  <si>
    <t>Purchase of new playground equipment</t>
  </si>
  <si>
    <t>to enliven the Rosa Simon Multipurpose Room by (i) purchasing new curtains, stage and utility lighting, sound system equipment, storage cabinets, folding chairs, and a room divider; (ii) purchasing and installing a new cafeteria floor; and (iii) painting the interior of the cafeteria.</t>
  </si>
  <si>
    <t>14-09</t>
  </si>
  <si>
    <t>Friends of Gompers Park</t>
  </si>
  <si>
    <t xml:space="preserve"> the refurbishment of the grass turf (removal of existing turf, regrading for property drainage, installation of new sod and maintenance), and refurbishment of the flower beds (recreate historic flower beds, amend soil, install metal bed edging, install annuals)</t>
  </si>
  <si>
    <t>Friends of 10th Street Park</t>
  </si>
  <si>
    <t>park maintenance and new plantings, community bulletin board, additional seating, repair/replacement of light bollard, additional seating, and improvements to soft-play surface</t>
  </si>
  <si>
    <t>1500 HARRY THOMAS WAY NE</t>
  </si>
  <si>
    <t>Thomson Elementary Parent-Teacher Association</t>
  </si>
  <si>
    <t>for the purchase of Imagination Playground Blocks, a nationally recognized educational tool for igniting cognitive development through unstructured play</t>
  </si>
  <si>
    <t>14-12</t>
  </si>
  <si>
    <t>corporate bikeshare memberships to each office worker</t>
  </si>
  <si>
    <t>1309 E Street Southeast, Washington, District of Columbia 20003</t>
  </si>
  <si>
    <t>carshare or bikeshare membership for each resident</t>
  </si>
  <si>
    <t>Watkins Alley</t>
  </si>
  <si>
    <t>14-07B</t>
  </si>
  <si>
    <t>1-year car or bikeshare memberships to new tenants until a cap of 20k</t>
  </si>
  <si>
    <t>14-04A</t>
  </si>
  <si>
    <t>Foggy Bottom/West End Village</t>
  </si>
  <si>
    <t>Medical Advocacy Program</t>
  </si>
  <si>
    <t>planning, research, and graphic design for the development of the North Loop of the Foggy Bottom Heritage Trail</t>
  </si>
  <si>
    <t>14-01A</t>
  </si>
  <si>
    <t>1309 E STREET SE</t>
  </si>
  <si>
    <t>ANC5D</t>
  </si>
  <si>
    <t>Neighborhood cleanup efforts</t>
  </si>
  <si>
    <t>1433 Pennsylvania Avenue Southeast, Washington, District of Columbia 20003</t>
  </si>
  <si>
    <t>1401 Pennsylvania Ave SE</t>
  </si>
  <si>
    <t>UM 500 Penn Street NE LLC &amp; UDR Inc</t>
  </si>
  <si>
    <t>https://app.dcoz.dc.gov/Content/Search/ViewCaseReport.aspx?case_id=17-14</t>
  </si>
  <si>
    <t>5201 Hayes Street Northeast, Washington, District of Columbia 20019</t>
  </si>
  <si>
    <t>5201 Hayes Street (Deanwood Hills)</t>
  </si>
  <si>
    <t>Completed 2015 to Date</t>
  </si>
  <si>
    <t>DMPED DCHFA DHCD OP</t>
  </si>
  <si>
    <t>15-10</t>
  </si>
  <si>
    <t>5201 HAYES STREET NE</t>
  </si>
  <si>
    <t>Housing Trust Fund</t>
  </si>
  <si>
    <t>50% of 1570 gross square feet calculated at $126.4 per sf (same as main building)</t>
  </si>
  <si>
    <t>315 H Street Northeast, Washington, District of Columbia 20002</t>
  </si>
  <si>
    <t>315 H St NE</t>
  </si>
  <si>
    <t>15-07</t>
  </si>
  <si>
    <t>315 H STREET NE</t>
  </si>
  <si>
    <t>680 I Street Southwest, Washington, District of Columbia 20024</t>
  </si>
  <si>
    <t>Riverside Baptist Church Development (The Banks)</t>
  </si>
  <si>
    <t>50% of 41,776 gross sq ft calculated at $126.4 less the TDR cost of $626,640 (41,776 sq ft @ $15/sf)</t>
  </si>
  <si>
    <t>13-14</t>
  </si>
  <si>
    <t>McMillan Public Space Partnership</t>
  </si>
  <si>
    <t>To facilitate business start-ups in the new project association/business improveent district</t>
  </si>
  <si>
    <t>MU-9</t>
  </si>
  <si>
    <t>4815 6th St NE, Washington, District of Columbia 20017</t>
  </si>
  <si>
    <t>PDR-1</t>
  </si>
  <si>
    <t>10-yr operating budget to hire high-school age residents and senior residents to provided guided tours of the McMillan site</t>
  </si>
  <si>
    <t>Totten Mews</t>
  </si>
  <si>
    <t>10-yr operating budget to create a community market, outdoor cafe, and space for art installations, and to activate the South Service Court and existing elements</t>
  </si>
  <si>
    <t>Community Foundation of National Capital Region</t>
  </si>
  <si>
    <t>Scholarships for community residents to pursue higher education, training or job-related certification</t>
  </si>
  <si>
    <t>1315 Clifton St NW, Washington, District of Columbia 20009</t>
  </si>
  <si>
    <t>Clifton Street</t>
  </si>
  <si>
    <t>Directed to organizations whose missions include workforce development to create career paths for District residents</t>
  </si>
  <si>
    <t>DC Education Fund</t>
  </si>
  <si>
    <t>To improve STEM professional development, as well as student learning, partiuclarly at Dunbar, McKinley and Langley</t>
  </si>
  <si>
    <t>For tree boxes, trees, ground cover plants, and certain neighborhood signange in coordination with area civic associations</t>
  </si>
  <si>
    <t>1315 CLIFTON STREET NW</t>
  </si>
  <si>
    <t>3112 7th Street Northeast, Washington, District of Columbia 20017</t>
  </si>
  <si>
    <t>3112 7th Street, NE</t>
  </si>
  <si>
    <t>15 total (1 IZ) units must be 3 bedroom</t>
  </si>
  <si>
    <t>North Capitol Main Street, Inc.</t>
  </si>
  <si>
    <t>The Warrenton Group</t>
  </si>
  <si>
    <t>Storefront improvement program for stores on N. Cap between Channing St and NY Ave</t>
  </si>
  <si>
    <t>https://app.dcoz.dc.gov/Content/Search/ViewCaseReport.aspx?case_id=17-10</t>
  </si>
  <si>
    <t>3112 7TH STREET NE</t>
  </si>
  <si>
    <t>320 Florida Avenue Northeast, Washington, District of Columbia 20002</t>
  </si>
  <si>
    <t>The Highline at Union Market</t>
  </si>
  <si>
    <t>13-12A</t>
  </si>
  <si>
    <t>320 FLORIDA AVENUE NE</t>
  </si>
  <si>
    <t>2323 Sherman Avenue Northwest, Washington, District of Columbia 20001</t>
  </si>
  <si>
    <t>Sherman Avenue Apartments</t>
  </si>
  <si>
    <t>To construct a public dog park</t>
  </si>
  <si>
    <t>14-21</t>
  </si>
  <si>
    <t>To construct a public plaza+onumental staircase at the termination of Virginia Ave</t>
  </si>
  <si>
    <t>2323 SHERMAN AVENUE NW</t>
  </si>
  <si>
    <t>To construct a sidewalk on the south side of M St extending the length of the Property</t>
  </si>
  <si>
    <t>Brookland Manor</t>
  </si>
  <si>
    <t>To construct an uninterrupted 8-ft-wide, paved Anacostia Riverwalk Trail segment along M St</t>
  </si>
  <si>
    <t>14-18A</t>
  </si>
  <si>
    <t>To pave the entire width of M street along the frontage of the Property</t>
  </si>
  <si>
    <t>To construct a sidewalk along the north side of Water Street</t>
  </si>
  <si>
    <t>1244 South Capitol Street Southeast, Washington, District of Columbia 20003</t>
  </si>
  <si>
    <t>1244 South Capitol St SE</t>
  </si>
  <si>
    <t>Vegetated trellis and water wall</t>
  </si>
  <si>
    <t>14-15</t>
  </si>
  <si>
    <t>Anacostia Watershed Society</t>
  </si>
  <si>
    <t>To support the organization's efforts/events to clean up the Anacostia river</t>
  </si>
  <si>
    <t>1244 SOUTH CAPITOL STREET SE</t>
  </si>
  <si>
    <t>Installation of a Capital BikeShare Station</t>
  </si>
  <si>
    <t>Purchase of a shuttle vehicle to run between property and Navy Yard metro</t>
  </si>
  <si>
    <t>501 H Street, NE, Washington, District of Columbia</t>
  </si>
  <si>
    <t>501 H Street, NE</t>
  </si>
  <si>
    <t>Yearly cost of Metro shuttle service, to be run until Applicant and DDOT determine there is sufficient pedestrian infrastructure and/or transportation options</t>
  </si>
  <si>
    <t>Installation + one year of operating expenses for a Capital BikeShare station</t>
  </si>
  <si>
    <t>501 H STREET NE</t>
  </si>
  <si>
    <t>Additional subsidy required to provide 4 two-bedroom units @ 60% AMI instead of the minimum required 80% AMI</t>
  </si>
  <si>
    <t>MU-5-A</t>
  </si>
  <si>
    <t>13-08</t>
  </si>
  <si>
    <t>To design and install a traffic signal at Alabama Ave SE and 15th St SE</t>
  </si>
  <si>
    <t>901 L Street Northwest, Washington, District of Columbia 20001</t>
  </si>
  <si>
    <t>Square 369</t>
  </si>
  <si>
    <t>To create a revolving working capital fund for contracts directly with the applicant; will allow small contractors retained during construction to cover payroll and other fixed costs on a weekly basis</t>
  </si>
  <si>
    <t>901 L STREET NW</t>
  </si>
  <si>
    <t>1441 U St NW, Washington, District of Columbia 20009</t>
  </si>
  <si>
    <t>Portner Place</t>
  </si>
  <si>
    <t>14-08</t>
  </si>
  <si>
    <t>Lead the Way Foundation and Higher Hopes, Inc.</t>
  </si>
  <si>
    <t>For faciliatation of comprehensive, social reconstruction programs for Ward 8 residents. 5k/yr for 15 years</t>
  </si>
  <si>
    <t>1441 U STREET NW</t>
  </si>
  <si>
    <t>Congress Heights Community Association</t>
  </si>
  <si>
    <t>To fund the Annual Congress Heights Health and Community Day - 5k/yr for 15 yrs</t>
  </si>
  <si>
    <t>1270 4th Street Northeast, Washington, District of Columbia 20002</t>
  </si>
  <si>
    <t>Union Market Apartments</t>
  </si>
  <si>
    <t>Ward Eight Council Against Domestic Violence</t>
  </si>
  <si>
    <t>5k/yr for 15 years</t>
  </si>
  <si>
    <t>14-07</t>
  </si>
  <si>
    <t>Congress Heights Community Training and Development Corporation</t>
  </si>
  <si>
    <t>1270 4TH STREET NE</t>
  </si>
  <si>
    <t>To pay for the costs of conducting training for targeted businesses in Ward 8. 5k/yr for 15 years</t>
  </si>
  <si>
    <t>13-04</t>
  </si>
  <si>
    <t>1401 New York Ave NE, Washington, District of Columbia 20002</t>
  </si>
  <si>
    <t>Hechts Warehouse District</t>
  </si>
  <si>
    <t>Sasha Bruce Youthwork, Inc.</t>
  </si>
  <si>
    <t>To enable the training of youth to sell food and flowers grown in their gardens</t>
  </si>
  <si>
    <t>14-01 and 14-01A</t>
  </si>
  <si>
    <t>Charlie’s Place at St. Margaret’s Church</t>
  </si>
  <si>
    <t>To support weekend services to provide meals, case management series, distribution of clothing, toiletries and mail, and phone accessand to support on-site nursing services to provide health screenings, blood pressure testing, HIV testing and long-term healthcare planning</t>
  </si>
  <si>
    <t>FP Eckington Holdings, LLC</t>
  </si>
  <si>
    <t>https://app.dcoz.dc.gov/Content/Search/ViewCaseReport.aspx?case_id=17-09</t>
  </si>
  <si>
    <t>Dupont Circle Citizen’s Association</t>
  </si>
  <si>
    <t>To support the Dupont Circle Resource Center to include renovations, maintenance and repairs of the space, improvements to the center’s security, signage, technology, furniture, and landscaping</t>
  </si>
  <si>
    <t>1401 NEW YORK AVENUE NE</t>
  </si>
  <si>
    <t>12-20</t>
  </si>
  <si>
    <t>Toward a new Capital Bikeshare station in the vicinity of Garrison Elementary</t>
  </si>
  <si>
    <t>60 custom bike racks on the north-south streets off U Street</t>
  </si>
  <si>
    <t>1200 Mississippi Ave SE, Washington, District of Columbia 20032</t>
  </si>
  <si>
    <t>Archer Park (Wing I)</t>
  </si>
  <si>
    <t>DCHFA DHCD OP</t>
  </si>
  <si>
    <t>13-17</t>
  </si>
  <si>
    <t>20 new street lights focused on crosswalks on north-south streets off of U Street</t>
  </si>
  <si>
    <t>toward new or enhanced pedestrian crosswalk markings</t>
  </si>
  <si>
    <t>1200 MISSISSIPPI AVENUE SE</t>
  </si>
  <si>
    <t>Friends of Harrison Recreation Center</t>
  </si>
  <si>
    <t>improvements to the recreation center</t>
  </si>
  <si>
    <t>DC Public Schools, Garrison Elementary, or an affiliate</t>
  </si>
  <si>
    <t>Archer Park (Wing II)</t>
  </si>
  <si>
    <t>for improvements to the publicly accessible areas of the school's field improvement project</t>
  </si>
  <si>
    <t>to-be-formed non-profit entity</t>
  </si>
  <si>
    <t>for funding to enable due diligence and the start-up of a BID</t>
  </si>
  <si>
    <t>Westminster Neighborhood Association</t>
  </si>
  <si>
    <t>for a resilient play surface and painting of the fence at the Westminster Playground</t>
  </si>
  <si>
    <t>Camp Barker Memorial Plaque</t>
  </si>
  <si>
    <t>4 1st floor windows reserved for art exhibits</t>
  </si>
  <si>
    <t>12-18</t>
  </si>
  <si>
    <t>New Capital Cikehsare station or increased capacity at the existing station adjacent to site</t>
  </si>
  <si>
    <t>Establish by easement a public alley from 6th st.</t>
  </si>
  <si>
    <t>2500 1st Street Northwest, Washington, District of Columbia 20001</t>
  </si>
  <si>
    <t>Vouchers for parking without charge to local churches</t>
  </si>
  <si>
    <t>McMillan Reservoir Parcel 2</t>
  </si>
  <si>
    <t>Blair House</t>
  </si>
  <si>
    <t>to remove and replace with landscaping and plantings he paved area in the public space immediately fronting the Blair house</t>
  </si>
  <si>
    <t xml:space="preserve">National Park Service Part </t>
  </si>
  <si>
    <t>to improve the National Park Service property</t>
  </si>
  <si>
    <t>12-16</t>
  </si>
  <si>
    <t>Public space improvements including urban plaza and E. Capitol Street improvements</t>
  </si>
  <si>
    <t>2500 1ST STREET NW</t>
  </si>
  <si>
    <t>Provide an on-site business center available to residents</t>
  </si>
  <si>
    <t>Capital Bikeshare station and ongoing funding (provided through the lease of the Large-Format Retail tenant)</t>
  </si>
  <si>
    <t>MU-5A</t>
  </si>
  <si>
    <t>PDR-2, PDR-4</t>
  </si>
  <si>
    <t>2395 Pomeroy Road Southeast, Washington, District of Columbia 20020</t>
  </si>
  <si>
    <t>Excavation and Installation of concrete island/sidewalk extension along NW corner of E Capitol Street and Southern Avenue</t>
  </si>
  <si>
    <t>Stanton Square Apartments</t>
  </si>
  <si>
    <t>11-25</t>
  </si>
  <si>
    <t>13-09</t>
  </si>
  <si>
    <t>Will repave the entire length and width of the public alley that extends SW from the Property to Fourth Street</t>
  </si>
  <si>
    <t>Will install lighting in the Alley</t>
  </si>
  <si>
    <t>Bike racks for 18 bicycles</t>
  </si>
  <si>
    <t>125 O St SE, Washington, District of Columbia</t>
  </si>
  <si>
    <t>DC Water Parcels - F1, G1, G2</t>
  </si>
  <si>
    <t>2 Internships to students at Hospitality High Public Charter School</t>
  </si>
  <si>
    <t>College scholarships (1k each) to students from Hospitality High, awarded on an annual basis for 5 years.</t>
  </si>
  <si>
    <t>13-05</t>
  </si>
  <si>
    <t>Applicant agrees to donate furniture from the existing hotel to residents in the immediate neighborhood</t>
  </si>
  <si>
    <t>Applicant agrees to donate items to the Trinidad Rec Center: printer, HDTV, television wall mount, 26 football uniforms, 48 folding chairs, 4 folding tables</t>
  </si>
  <si>
    <t>51 hotel rooms will be designed with accomodations for deaf persons (3x required amount)</t>
  </si>
  <si>
    <t>Applicant will install FM hearing loops in all hotel meeting spaces as accomodation to deaf persons</t>
  </si>
  <si>
    <t>11-24</t>
  </si>
  <si>
    <t>Applicant will reconstruct, repair and maintain C St between 7th and 8th.</t>
  </si>
  <si>
    <t>1310 U Street Northwest, Washington, District of Columbia 20009</t>
  </si>
  <si>
    <t>Will provide 176 bicycle spaces, 36 of which outside using "Eastern Market Bike Racks"</t>
  </si>
  <si>
    <t>13th &amp; U Street</t>
  </si>
  <si>
    <t>$50 smart trip, 1 year Bikeshare membership, 1 year car-share membership for first time move-ins</t>
  </si>
  <si>
    <t>3 electric car charging stations in the garage</t>
  </si>
  <si>
    <t>Applicant will provide no fewer than 2400 sq ft for a child devlopment center and use commercially reasonable efforts to procure a suitable tenant. If secured, applicant will agree to a tenant improvement subsidy of $65 per square foot for build out ($45 per sq ft if center is &gt; 34 sq ft)</t>
  </si>
  <si>
    <t>1310 U STREET NW</t>
  </si>
  <si>
    <t>Applicant will provide rent-free conference room space for use by the ANC for community meetings</t>
  </si>
  <si>
    <t>Applicant will provide office space for use by the ANC for no less than 20 years at $1 per year rent</t>
  </si>
  <si>
    <t>600 H Street, NE, Washington, District of Columbia</t>
  </si>
  <si>
    <t>The Apollo</t>
  </si>
  <si>
    <t>Providence Place I, LP</t>
  </si>
  <si>
    <t>https://app.dcoz.dc.gov/Content/Search/ViewCaseReport.aspx?case_id=17-08</t>
  </si>
  <si>
    <t>Celebrate Capitol Hill Inc.</t>
  </si>
  <si>
    <t>To support high quality public space landscaping of the District controlled portions of the Eastern MArket MEtro Plaza</t>
  </si>
  <si>
    <t>600 H STREET NE</t>
  </si>
  <si>
    <t>DC DPR</t>
  </si>
  <si>
    <t>5929 East Capitol Street Southeast, Washington, District of Columbia 20019</t>
  </si>
  <si>
    <t>Capitol Gateway Marketplace</t>
  </si>
  <si>
    <t>301 M Street Southwest, Washington, District of Columbia 20024</t>
  </si>
  <si>
    <t>301 M</t>
  </si>
  <si>
    <t>12-14/12-14A</t>
  </si>
  <si>
    <t>For a playground at the park immediately east of the Project</t>
  </si>
  <si>
    <t>301 M STREET SW</t>
  </si>
  <si>
    <t>11-17</t>
  </si>
  <si>
    <t>Applicant shall provide an Adams Morgan Community Center of approx. 4000 sq ft to allow for community organization needs</t>
  </si>
  <si>
    <t>50 Florida Avenue Northeast, Washington, District of Columbia 20002</t>
  </si>
  <si>
    <t>The Lexicon</t>
  </si>
  <si>
    <t>To refurbish and maintain Unity Park</t>
  </si>
  <si>
    <t>AMYLA</t>
  </si>
  <si>
    <t>For the endowment of AMYLA with an annual stipend -- the greater of $30,000 or revenues from a 50 cent surcharge on each room sold for each paid night for years 1-5, and the revenues from the 50 cent surcharge for years 6-20</t>
  </si>
  <si>
    <t>Applicant shall engage the Sasha Bruce Youthwork Inc. as a mentoring partner with AMYLA</t>
  </si>
  <si>
    <t>50 FLORIDA AVENUE NE</t>
  </si>
  <si>
    <t>Greater Washington Hispanic Chamber of Commerce</t>
  </si>
  <si>
    <t>Applicant will engage GWHCC as a partner in both construction goods and labor for 20 years</t>
  </si>
  <si>
    <t>Hospitality High School</t>
  </si>
  <si>
    <t>Applicant will engage HHS as a partner with AMYLA to identify HHS students to serve as interns</t>
  </si>
  <si>
    <t>777 C St SE, Washington, District of Columbia 20003</t>
  </si>
  <si>
    <t>Hine Junior High School (North LIHTC Residential)</t>
  </si>
  <si>
    <t>RA-1</t>
  </si>
  <si>
    <t>DMPED DCHFA OP</t>
  </si>
  <si>
    <t>777 C STREET SE</t>
  </si>
  <si>
    <t>222 M St SW, Washington, District of Columbia 20024</t>
  </si>
  <si>
    <t>St. Matthews Redevelopment</t>
  </si>
  <si>
    <t>To provide crews to pick up litter and debris as part of a public space maintenance program</t>
  </si>
  <si>
    <t>11-13</t>
  </si>
  <si>
    <t>Marie H. Reed Community Learning Center</t>
  </si>
  <si>
    <t>To have or augment existing education resources, train staff in advanced teaching techniques, and equipping its iPad library</t>
  </si>
  <si>
    <t>H.D. Cooke Elementary School</t>
  </si>
  <si>
    <t>To provide classroom libraries to its classrooms, basic musical instruments for individual students, and advanced technology for classroms</t>
  </si>
  <si>
    <t>222 M STREET SW</t>
  </si>
  <si>
    <t>Jubilee Jump Start</t>
  </si>
  <si>
    <t>To provide cribs, video equipment, four-seat strollers, "prop boxes", staff training and enhance supplies</t>
  </si>
  <si>
    <t>2300 M St NW, Washington, District of Columbia 20037</t>
  </si>
  <si>
    <t>Sitar Center</t>
  </si>
  <si>
    <t>West End Parcels (Square 50 - West End Affordable)</t>
  </si>
  <si>
    <t>For staff enhancement in its program providing arts enrichment to infants and young children</t>
  </si>
  <si>
    <t>DMPED DCHA DCHFA DHCD OP</t>
  </si>
  <si>
    <t>11-12</t>
  </si>
  <si>
    <t>For the Love of Children</t>
  </si>
  <si>
    <t>For staff enhancement in its tutoring programs providing focused training for those who aspire to complete high school or gain certification of high school equivalency</t>
  </si>
  <si>
    <t>Capital Vista Community PArtners &amp; District of Columbia</t>
  </si>
  <si>
    <t>2300 M STREET NW</t>
  </si>
  <si>
    <t>Series of maintenance tasks on the grounds of Marie Reed</t>
  </si>
  <si>
    <t>https://app.dcoz.dc.gov/Content/Search/ViewCaseReport.aspx?case_id=17-06</t>
  </si>
  <si>
    <t>1100 Maine Avenue Southwest, Washington, District of Columbia 20024</t>
  </si>
  <si>
    <t>11-13A</t>
  </si>
  <si>
    <t>The Wharf (Southwest Waterfront) Phase II</t>
  </si>
  <si>
    <t>1/3 acre landscaped courtyard open to the public</t>
  </si>
  <si>
    <t>11-03J</t>
  </si>
  <si>
    <t>Community Center will offer community-programming, computer lab, community outreach center and coffee shop open to the public.</t>
  </si>
  <si>
    <t>KidPowerDC</t>
  </si>
  <si>
    <t>1100 MAINE AVENUE SW</t>
  </si>
  <si>
    <t>For fencing of three vegetable gardens at Amidon-Bowen Elementary school</t>
  </si>
  <si>
    <t>For 10 trees and their installation by Casey Trees</t>
  </si>
  <si>
    <t>1300 Maine Ave SW, Washington, District of Columbia 20024</t>
  </si>
  <si>
    <t>The Wharf Phase I</t>
  </si>
  <si>
    <t>11-03A</t>
  </si>
  <si>
    <t>Community Benefits Coordinating Council</t>
  </si>
  <si>
    <t>To help fund the organization's ongoing support of community programs</t>
  </si>
  <si>
    <t>Minimum of 2 parking spaces for a car-sharing service</t>
  </si>
  <si>
    <t>1300 MAINE AVENUE SW</t>
  </si>
  <si>
    <t>4600 Wisconsin Avenue, NW, Washington, District of Columbia</t>
  </si>
  <si>
    <t>Tenley View</t>
  </si>
  <si>
    <t>10-23</t>
  </si>
  <si>
    <t>Four 240-volt spaces for charging electric cars</t>
  </si>
  <si>
    <t>4600 WISCONSIN AVENUE NW</t>
  </si>
  <si>
    <t>Signage and other costs to relocate the bus stop on the corner of 23rd and L</t>
  </si>
  <si>
    <t>901 H Street Northeast, Washington, District of Columbia 20002</t>
  </si>
  <si>
    <t>Avec</t>
  </si>
  <si>
    <t>10-03</t>
  </si>
  <si>
    <t>$100 SmartTrip card, one-time annual car-share membership, and one-time annual bikeshare membership for all new residents</t>
  </si>
  <si>
    <t>901 H STREET NE</t>
  </si>
  <si>
    <t>D-4-R</t>
  </si>
  <si>
    <t>Two electric car charging stations</t>
  </si>
  <si>
    <t>1412 Chapin St NW, Washington, District of Columbia</t>
  </si>
  <si>
    <t>Chapin Row</t>
  </si>
  <si>
    <t>09-15</t>
  </si>
  <si>
    <t>New West End Library and Fire Station</t>
  </si>
  <si>
    <t>Applicant will repave the entire length and width of the east-west alley along the north side of the Property + add safety devices including mirrors and stop-signs</t>
  </si>
  <si>
    <t>11-09</t>
  </si>
  <si>
    <t>Applicant will install pavers and a new granite curbline along Georgia Avenue</t>
  </si>
  <si>
    <t>1412 CHAPIN STREET NW</t>
  </si>
  <si>
    <t>Project will include outdoor seating area on Randolph in park-like setting</t>
  </si>
  <si>
    <t>Two spaces for ZipCar</t>
  </si>
  <si>
    <t>Good Hope Rd SE, Washington, District of Columbia 20020</t>
  </si>
  <si>
    <t>Skyland Town Center</t>
  </si>
  <si>
    <t>First resident of each unit will be given a $50 SmarTrip, Capital Bikeshare membership, or ZipCar membership</t>
  </si>
  <si>
    <t>09-03</t>
  </si>
  <si>
    <t>11-08</t>
  </si>
  <si>
    <t>the Festival Center</t>
  </si>
  <si>
    <t>To be put toward major building maintenance, improving accessibility, security and energy efficiency, as well as improving the kitchen</t>
  </si>
  <si>
    <t>Reed-Cooke Neighborhood Association</t>
  </si>
  <si>
    <t>For a neighborhood beautification program</t>
  </si>
  <si>
    <t>the Applicant will survey and repair all visible damage to units in Sarah's Circle caused by the August 2011 earthquake</t>
  </si>
  <si>
    <t>Poplar Point RBBR LLC</t>
  </si>
  <si>
    <t>300 MASSACHUSETTS AVENUE NW, Washington, District of Columbia 20001</t>
  </si>
  <si>
    <t>https://app.dcoz.dc.gov/Content/Search/ViewCaseReport.aspx?case_id=16-29</t>
  </si>
  <si>
    <t>Capitol Crossing</t>
  </si>
  <si>
    <t>08-34</t>
  </si>
  <si>
    <t>300 MASSACHUSETTS AVENUE NW</t>
  </si>
  <si>
    <t>1221 Half Street Southeast, Washington, District of Columbia 20003</t>
  </si>
  <si>
    <t>JBG (formerly Akridge) north of ballaprk</t>
  </si>
  <si>
    <t>HD Cooke Elementary School Investments</t>
  </si>
  <si>
    <t>08-30B</t>
  </si>
  <si>
    <t>for library books, sheet music and instruments, art class scholarship, parent job training</t>
  </si>
  <si>
    <t>Fund and construct the removal of the channelized southbound right-turn lane on 6th St SW</t>
  </si>
  <si>
    <t>1221 HALF STREET SE</t>
  </si>
  <si>
    <t>Fund and construct a new traffic signal at the intersection of Maine Avenue and Marina Way SW</t>
  </si>
  <si>
    <t>Stripe the missing crosswalk across the southern leg of the intersection of 6th Street and Maine Avenue, SW</t>
  </si>
  <si>
    <t>Upgrade the curb ramps on the northwest corner of the intersection of 7th Street and MAine Ave SW</t>
  </si>
  <si>
    <t>820 Half Street Southwest, Washington, District of Columbia 20024</t>
  </si>
  <si>
    <t>Randall School</t>
  </si>
  <si>
    <t>Stripe a crosswalk and construct curb ramps on M Place, S.W.</t>
  </si>
  <si>
    <t>07-13G</t>
  </si>
  <si>
    <t>11-03</t>
  </si>
  <si>
    <t>To fund a workforce intermediary program to serve as a clearing house for jobs and mechanism for connecting job-ready District residents with employment at the project</t>
  </si>
  <si>
    <t>Capital Yacht Club</t>
  </si>
  <si>
    <t>Project will rebuild the Club and associated Marina</t>
  </si>
  <si>
    <t>Applicant will construct temporary pedestiran connections to the Waterfornt</t>
  </si>
  <si>
    <t>340 Florida Avenue Northeast, Washington, District of Columbia 20002</t>
  </si>
  <si>
    <t>The Edison at Union Market</t>
  </si>
  <si>
    <t>Applicant will provide below-graee accessory parking for the benefit of such uses as the Fish Market and public marinas</t>
  </si>
  <si>
    <t>06-40C</t>
  </si>
  <si>
    <t>Applicant has made commitments to the Meade Center for American Theater at Arena Stage regarding retail, parking and housing for artists, interns and fellows</t>
  </si>
  <si>
    <t>Applicant will create a new BID</t>
  </si>
  <si>
    <t>10-26A</t>
  </si>
  <si>
    <t>50 parking spaces in below-grade garage</t>
  </si>
  <si>
    <t>340 FLORIDA AVENUE NE</t>
  </si>
  <si>
    <t>31 Bike parking spaces</t>
  </si>
  <si>
    <t>10-28</t>
  </si>
  <si>
    <t>Increased setbacks to allow for a newly planted line of trees</t>
  </si>
  <si>
    <t>100 Florida Avenue Northeast, Washington, District of Columbia 20002</t>
  </si>
  <si>
    <t>Wash Gateway - Mid Atlantic major modification</t>
  </si>
  <si>
    <t>Architectural elements to match adjacent single family homes</t>
  </si>
  <si>
    <t>68 bike parking spaces</t>
  </si>
  <si>
    <t>Set up first source labor agreement with DOES</t>
  </si>
  <si>
    <t>50-60%</t>
  </si>
  <si>
    <t>1 year of Smart Trip card for initial residents</t>
  </si>
  <si>
    <t>Ward 5 job training program</t>
  </si>
  <si>
    <t>New tree planters along street, including fixed benches and tables, fountaine wall, and four bike racks</t>
  </si>
  <si>
    <t>Landscaping to nearby pocket park</t>
  </si>
  <si>
    <t>06-14D</t>
  </si>
  <si>
    <t>PEPCO</t>
  </si>
  <si>
    <t>Bury previously above ground utility lines</t>
  </si>
  <si>
    <t>Superior architectural finishes to match neighborhood asthetic</t>
  </si>
  <si>
    <t>100 FLORIDA AVENUE NE</t>
  </si>
  <si>
    <t>60 bike parking spaces</t>
  </si>
  <si>
    <t>Commodore Joshua Barney Dr NE, Washington, District of Columbia 20018</t>
  </si>
  <si>
    <t>Each initial resident received $100 Smart Trip card, and $85 Zip car membership</t>
  </si>
  <si>
    <t>Fort Lincoln Multifamily</t>
  </si>
  <si>
    <t>Wisconsin Owner LLC</t>
  </si>
  <si>
    <t>https://app.dcoz.dc.gov/Content/Search/ViewCaseReport.aspx?case_id=16-26</t>
  </si>
  <si>
    <t>10-11</t>
  </si>
  <si>
    <t>Adult enrichment/community center</t>
  </si>
  <si>
    <t>26 Bike parking spaces</t>
  </si>
  <si>
    <t>10-03B</t>
  </si>
  <si>
    <t>600 Kenilworth Terrace Northeast, Washington, District of Columbia 20019</t>
  </si>
  <si>
    <t>The Grove at Parkside</t>
  </si>
  <si>
    <t>05-28J</t>
  </si>
  <si>
    <t>Smart Trip cards to residents and employees</t>
  </si>
  <si>
    <t>600 KENILWORTH TERRACE NE</t>
  </si>
  <si>
    <t>Car sharing membership for residents</t>
  </si>
  <si>
    <t>75 bike parking spaces</t>
  </si>
  <si>
    <t>1620 South Capitol Street Southeast, Washington, District of Columbia 20593</t>
  </si>
  <si>
    <t>Florida Rock PUD - stage 2 residential building</t>
  </si>
  <si>
    <t>New capital bikeshare station</t>
  </si>
  <si>
    <t>04-14D</t>
  </si>
  <si>
    <t>Building materials upgrade and additional setback</t>
  </si>
  <si>
    <t>1620 SOUTH CAPITOL STREET SE</t>
  </si>
  <si>
    <t>Community arts display area</t>
  </si>
  <si>
    <t>Auger beams to make historic character</t>
  </si>
  <si>
    <t>1300 H St NE, Washington, District of Columbia 20002</t>
  </si>
  <si>
    <t>45 bike parking spaces</t>
  </si>
  <si>
    <t>RL Christian</t>
  </si>
  <si>
    <t>Renovate historic Strand Theatre</t>
  </si>
  <si>
    <t>03-28A</t>
  </si>
  <si>
    <t>Host local job fair</t>
  </si>
  <si>
    <t>1300 H STREET NE</t>
  </si>
  <si>
    <t>MU-7</t>
  </si>
  <si>
    <t>1223 square feet of community space</t>
  </si>
  <si>
    <t>465 M Street Southwest, Washington, District of Columbia 20024</t>
  </si>
  <si>
    <t>Contract to use 50 off-street spaces from neighboring PUD</t>
  </si>
  <si>
    <t>The View at the Waterfront South</t>
  </si>
  <si>
    <t>02-38D</t>
  </si>
  <si>
    <t>free daily Bikeshare passes for hotel guests</t>
  </si>
  <si>
    <t>1-year Bikeshare or car share for all hotel employees</t>
  </si>
  <si>
    <t>streetscape improvements incorporating deaf principles</t>
  </si>
  <si>
    <t>465 M STREET SW</t>
  </si>
  <si>
    <t>7000 square feet of space for makers' spaces</t>
  </si>
  <si>
    <t>1-yr Bikeshare membership for residents</t>
  </si>
  <si>
    <t>1115 H St NE, Washington, District of Columbia 20002</t>
  </si>
  <si>
    <t>1115 H Street NE (Woolworth Condo)</t>
  </si>
  <si>
    <t>4 to install the streetscape improvements on 9th and O Streets -- the $500,943 streetscape improvement figure exceeds DDOT’s minimum requirements by approximately $255,500</t>
  </si>
  <si>
    <t>DMPED DHCD</t>
  </si>
  <si>
    <t>Restoration and integration of the Little Tavern structure into the Project in coordination with the Historic Preservation Office</t>
  </si>
  <si>
    <t>1115 H STREET NE</t>
  </si>
  <si>
    <t>10-29</t>
  </si>
  <si>
    <t>1250 9th St NW, Washington, District of Columbia 20001</t>
  </si>
  <si>
    <t>The Colonel</t>
  </si>
  <si>
    <t>Hazle II LLC</t>
  </si>
  <si>
    <t>https://app.dcoz.dc.gov/Content/Search/ViewCaseReport.aspx?case_id=10-29</t>
  </si>
  <si>
    <t>16-02</t>
  </si>
  <si>
    <t>DC United will continue its United Soccer Club program at Amidon-Bowen Elementary and commit to offer a program to Jefferson Academy Middle school students if the DC Scores program is discontinued</t>
  </si>
  <si>
    <t>DC United will commit to partner with Amidon-Bowen Elementary and UNITY Health Clinic to implement the childhood literacy and healthy lifestyles program on an annual basis</t>
  </si>
  <si>
    <t>DC United will implement the "DC Kicks for Kids" program at Jefferson Academy Middle School for students to receive free game tickets</t>
  </si>
  <si>
    <t>DC United will bi-annually identify qualified and skilled ANC6D residents ages 8-18 for invitaiton to sports clincics to qualify for scholarships to the DC United Training Program</t>
  </si>
  <si>
    <t>DC United will provide scholarships to sponsor up to 25 low-income children ages 5-17 to attend a weekong DC United summer day camp</t>
  </si>
  <si>
    <t>DC United will annually, purchase one full-page advertisement in each edition of the local "Southwester" newspaper, or its successor community newspaper should it be discontinued, at a minimum cost of $625.00</t>
  </si>
  <si>
    <t xml:space="preserve">DC United will provide a minimum of 3 community days for use of the new stadium facilities for registered not-for-profits </t>
  </si>
  <si>
    <t>1250 9TH STREET NW</t>
  </si>
  <si>
    <t>DC United shall collaborate with the DOES to provided ANC6D residents age 16-25 a) a maxium of 12 summer youth jobs through the Summer Youth Workforce PRogram and b) A maxium of 12 seasonal jobs to learn about the sports and entertainment industry</t>
  </si>
  <si>
    <t>1314 K St SE, Washington, District of Columbia 20003</t>
  </si>
  <si>
    <t>DC United will partner with CBCC and other locally-involved organizations including the area BIDs to engage ANC 6D residents for outreach for employment and training.</t>
  </si>
  <si>
    <t>1314 K Street SE Cooperative</t>
  </si>
  <si>
    <t>Upon request and subject to availability, DC United will provide free meeting room space for use by non-profits within ANC6D</t>
  </si>
  <si>
    <t>DC United shall use reasonable best efforts to ensure that the selected Food and Beverage Concessionaire provide at a minimum 8 stadium events for CBCC or a NPO identified at a later date to operate a concession stand to support fundraising efforts in support of specific Southwest community projects</t>
  </si>
  <si>
    <t>Contingent upon DC United identifying a sponsor to support a partnership arrangment with a healthcare provider, the team shall commit to facilitating introductions between the CBCC, DC and other stakeholders regarding a possible healthcare facility and delivery of health care services to the residents in the soccer stadium area (eg Urgent Care Facility)</t>
  </si>
  <si>
    <t>1314 K STREET SE</t>
  </si>
  <si>
    <t>1328 14th St NW, Washington, District of Columbia 20005</t>
  </si>
  <si>
    <t>The Bentley</t>
  </si>
  <si>
    <t>DC United will limit the use of fireworks and other explosive displays after 11pm, M-F and midnight Sat-Sun.</t>
  </si>
  <si>
    <t>1328 14TH STREET NW</t>
  </si>
  <si>
    <t>R-5-B</t>
  </si>
  <si>
    <t>1350 Maryland Ave NE, Washington, District of Columbia 20002</t>
  </si>
  <si>
    <t>The Maryland</t>
  </si>
  <si>
    <t>Renovate townhouse (1,200 square feet of space) in the Project rent free to facilitate the delivery of programs and services assisting seniors living in the neighborhood</t>
  </si>
  <si>
    <t>5-year bikeshare/carshare membership for residents</t>
  </si>
  <si>
    <t>1350 MARYLAND AVENUE NE</t>
  </si>
  <si>
    <t>$10 pre-loaded SmarTrip for new residents</t>
  </si>
  <si>
    <t>1515 Rhode Island Avenue Northeast, Washington, District of Columbia 20018</t>
  </si>
  <si>
    <t>1515 Rhode Island Ave NE</t>
  </si>
  <si>
    <t>Reservation of 3000 square feet of the Project’s retail space (more than 10% of the total retail space) for “maker” uses</t>
  </si>
  <si>
    <t>1515 RHODE ISLAND AVENUE NE</t>
  </si>
  <si>
    <t xml:space="preserve">Dedicate $200 per residential unit within each phase of development in alternative transportation incentives; </t>
  </si>
  <si>
    <t>1919 Calvert St NW, Washington, District of Columbia 20009</t>
  </si>
  <si>
    <t>1919 Calvert St NW Tenants Association</t>
  </si>
  <si>
    <t>10k sqft of retail reserved for maker space at 10% below market rate</t>
  </si>
  <si>
    <t>1919 CALVERT STREET NW</t>
  </si>
  <si>
    <t>1921 8th St NW, Washington, District of Columbia 20001</t>
  </si>
  <si>
    <t>The Shay East</t>
  </si>
  <si>
    <t>5k sqft of retail space for deaf or hard of hearing entrepreneurs</t>
  </si>
  <si>
    <t>1336 8th St SPE LLC</t>
  </si>
  <si>
    <t>1921 8TH STREET NW</t>
  </si>
  <si>
    <t>https://app.dcoz.dc.gov/Content/Search/ViewCaseReport.aspx?case_id=16-24</t>
  </si>
  <si>
    <t>1924 8th St NW, Washington, District of Columbia 20001</t>
  </si>
  <si>
    <t>The Shay West</t>
  </si>
  <si>
    <t>1924 8TH STREET NW</t>
  </si>
  <si>
    <t>2030 8th St NW, Washington, District of Columbia 20001</t>
  </si>
  <si>
    <t>Atlantic Plumbing</t>
  </si>
  <si>
    <t>55k sqft of public open space,</t>
  </si>
  <si>
    <t>2030 8TH STREET NW</t>
  </si>
  <si>
    <t>1 year of bikeshare or carshare for residents</t>
  </si>
  <si>
    <t>22 Atlantic Street Southeast, Washington, District of Columbia 20032</t>
  </si>
  <si>
    <t>15-19</t>
  </si>
  <si>
    <t>22 Atlantic Cooperative Association, Inc. (Acq)</t>
  </si>
  <si>
    <t xml:space="preserve">Below market art studio space; </t>
  </si>
  <si>
    <t>For the first 10 years that the building is open, the Applicant shall offer the choice of either an annual Capital Bikeshare or an annual car share membership to the initial purchaser or renter of a unit;</t>
  </si>
  <si>
    <t>Offer a preloaded $10 SmarTrip card for each unit at the sale or rental of units in the building for the first 10 years that the building is open;</t>
  </si>
  <si>
    <t>22 ATLANTIC STREET SE</t>
  </si>
  <si>
    <t>Provide at least nine long-term bicycle parking spaces within the building;</t>
  </si>
  <si>
    <t>Provide, as a one-time incentive, up to seven bicycle helmets for distribution to new residents;</t>
  </si>
  <si>
    <t>2321 4th Street Northeast, Washington, District of Columbia 20002</t>
  </si>
  <si>
    <t>2321 4th Street (Rhode Island Avenue Gateway PUD)</t>
  </si>
  <si>
    <t>On an as-needed basis, the Applicant will negotiate a lease or other contractual arrangement from an operator(s) of nearby parking garages that provides the Applicant with monthly parking passes for residential tenants who require parking</t>
  </si>
  <si>
    <t>DCHA DCHFA DHCD</t>
  </si>
  <si>
    <t>MU-6</t>
  </si>
  <si>
    <t>2321 4TH STREET NE</t>
  </si>
  <si>
    <t>Enhanced streetscape design elements along 41st Street directly adjacent to the Project’s entrance, including: (i) a bioretention planting area; (ii) granite pavers between the building façade and the sidewalk; (iii) bar-height seating facing the sidewalk and movable tables and chairs for the café seating; (iv) planters with stone curbs; (v) building exterior light fixtures and in-ground light fixtures; and (vi) bench seating at the residential entry;</t>
  </si>
  <si>
    <t>Ward 4</t>
  </si>
  <si>
    <t>An eight-foot-wide concrete public sidewalk that replaces the existing six-foot-wide public sidewalk adjacent to the Site;</t>
  </si>
  <si>
    <t>255 Carroll Street Northwest, Washington, District of Columbia 20012</t>
  </si>
  <si>
    <t>Takoma Central</t>
  </si>
  <si>
    <t>A speed table in the location and with the materials as shown on Sheets L1.0 and 1.1 of the Architectural Plans to slow traffic;</t>
  </si>
  <si>
    <t>A new curb extension/bulb-out on the east side of 41st Street to shorten the pedestrian travel distance across 41st Street and slow vehicular traffic. As shown on Sheets L1.0 and 1.1 of the Architectural Plans, the bulb-out will include new stone pavers, short-term bicycle parking for eight bicycles, a public art feature, streetscape plantings, and signage for the new crosswalk; and</t>
  </si>
  <si>
    <t>255 CARROLL STREET NW</t>
  </si>
  <si>
    <t>On the west side of 41st Street, a “traffic-calming curb extension” in the location and with the landscaping materials as shown on Sheets L1.0 and L1.1 of the Architectural Plans.</t>
  </si>
  <si>
    <t>2920 Georgia Ave NW, Washington, District of Columbia 20001</t>
  </si>
  <si>
    <t>Deeded 20,050 sq ft to create Tanner Park</t>
  </si>
  <si>
    <t>2920 Georgia Ave NW</t>
  </si>
  <si>
    <t>5 affordable artist live-work spaces</t>
  </si>
  <si>
    <t>the Applicant shall construct the streetscape improvements as shown on pages L-02 to L-06 in Exhibit 14A6 of the record</t>
  </si>
  <si>
    <t>2920 GEORGIA AVENUE NW</t>
  </si>
  <si>
    <t>At its ground floor, the Project will include approximately 22,714 square feet of retail/PDR/Maker space</t>
  </si>
  <si>
    <t>Will construct new park one block from project</t>
  </si>
  <si>
    <t>301 H St NE, Washington, District of Columbia 20002</t>
  </si>
  <si>
    <t>301 H Street NE</t>
  </si>
  <si>
    <t>renovation of historic Chespaeake House</t>
  </si>
  <si>
    <t>commitment to reserving 3500 sq ft for a full-service restaurant</t>
  </si>
  <si>
    <t>$50 SmarTrip + Capital Bikeshare membership (or equivalent $85 credit for commuter shuttle service) to each initial resident</t>
  </si>
  <si>
    <t>301 H STREET NE</t>
  </si>
  <si>
    <t>Installation and 1yr maintenance of 19-dock Capital Bikeshare station</t>
  </si>
  <si>
    <t>2226 30th Place Northeast, Washington, District of Columbia 20018</t>
  </si>
  <si>
    <t>$50 SmarTrip card for each resident</t>
  </si>
  <si>
    <t>30th Place Crescent Townhomes Phase II</t>
  </si>
  <si>
    <t>3443 Benning Road LLC</t>
  </si>
  <si>
    <t>https://app.dcoz.dc.gov/Content/Search/ViewCaseReport.aspx?case_id=16-20</t>
  </si>
  <si>
    <t>13 tree box improvements</t>
  </si>
  <si>
    <t>alley safety improvements</t>
  </si>
  <si>
    <t>eliminate curb cuts on E St to create more on-street parking</t>
  </si>
  <si>
    <t>4000 Benning Rd NE, Washington, District of Columbia 20019</t>
  </si>
  <si>
    <t>4000 Benning (St. Stephens)</t>
  </si>
  <si>
    <t>Bikehsare or Carshare membership for all new residents for 3 years</t>
  </si>
  <si>
    <t>Applicant will host job fair</t>
  </si>
  <si>
    <t>Construction of "paper alley</t>
  </si>
  <si>
    <t>new sidewalk</t>
  </si>
  <si>
    <t>4000 BENNING ROAD NE</t>
  </si>
  <si>
    <t>safe pedestrian crossing</t>
  </si>
  <si>
    <t>4000 Kansas Avenue Northwest, Washington, District of Columbia 20011</t>
  </si>
  <si>
    <t>Thompson Place</t>
  </si>
  <si>
    <t>new curb ramp and receiving ramp</t>
  </si>
  <si>
    <t>1yr Bikeshare for new residents</t>
  </si>
  <si>
    <t>ZipCar membership with $50 for new residents</t>
  </si>
  <si>
    <t>$50 SmarTrip for new residents</t>
  </si>
  <si>
    <t>4000 KANSAS AVENUE NW</t>
  </si>
  <si>
    <t>Applicant agrees to file a historic landmark application for the site with the Redemptorists</t>
  </si>
  <si>
    <t>Hold used bicycle drives</t>
  </si>
  <si>
    <t>provide power stations for EVs in up to 5% of garage spaces</t>
  </si>
  <si>
    <t>401 15th Street Southeast, Washington, District of Columbia 20003</t>
  </si>
  <si>
    <t>Kingston Condominum</t>
  </si>
  <si>
    <t>Provide secure bike storage for up to 105 bicycles</t>
  </si>
  <si>
    <t>1yr car share or bikeshare membership for new residents</t>
  </si>
  <si>
    <t>R-3</t>
  </si>
  <si>
    <t>401 15TH STREET SE</t>
  </si>
  <si>
    <t>Annual bikeshare membership for tenants for 3 years</t>
  </si>
  <si>
    <t>Plant 20 canopy and 20 ornamental trees</t>
  </si>
  <si>
    <t>4300 12th Street Southeast, Washington, District of Columbia 20032</t>
  </si>
  <si>
    <t>replace sidewalk on property line</t>
  </si>
  <si>
    <t>4300 12th Street SE</t>
  </si>
  <si>
    <t>install planters and trash receptacles for public use</t>
  </si>
  <si>
    <t>DCHA DHCD</t>
  </si>
  <si>
    <t>install street lights</t>
  </si>
  <si>
    <t>Bikeshare membership and $100 Smarttrip card for each new resident at time of opening</t>
  </si>
  <si>
    <t>Bikeshare or carshare membership for new tenants</t>
  </si>
  <si>
    <t>4300 12TH STREET SE</t>
  </si>
  <si>
    <t>Shuttle bus to NoMa metro</t>
  </si>
  <si>
    <t>new Capital bikeshare station</t>
  </si>
  <si>
    <t>4455 Connecticut Ave NW, Washington, District of Columbia 20008</t>
  </si>
  <si>
    <t>Park Van Ness</t>
  </si>
  <si>
    <t>500 feet of sidewalk</t>
  </si>
  <si>
    <t>Includes 10 units designated as permanent supportive housing for 40 years.</t>
  </si>
  <si>
    <t>Applicant will also install a missing sidewalk link on the west side of 13th Street, S.E. between Trenton Place, S.E. and Congress Street, S.E.,</t>
  </si>
  <si>
    <t>4455 CONNECTICUT AVENUE NW</t>
  </si>
  <si>
    <t>EYA Development LLC</t>
  </si>
  <si>
    <t>The Project will contain, among other notable elements, approximately 288,645 square feet (“sf”) of landscaped areas, approximately 12,822 sf of bioretention facilities, approximately 690-750 new trees, approximately 11,000 sf of green roof, and approximately 58,724 sf of permeable paving.</t>
  </si>
  <si>
    <t>https://app.dcoz.dc.gov/Content/Search/ViewCaseReport.aspx?case_id=16-17</t>
  </si>
  <si>
    <t>The applicant will provide a total of ~ 97,770sq ft of GFA devoted to retail and service uses including a Harris-Teeter grocery</t>
  </si>
  <si>
    <t>5333 Connecticut Ave NW, Washington, District of Columbia 20015</t>
  </si>
  <si>
    <t>Will install permeable paver parking spaces and low impact development basins with plantings and street trees for stormwater management</t>
  </si>
  <si>
    <t>5333 Connecticut Ave NW</t>
  </si>
  <si>
    <t>will include large green space for public use</t>
  </si>
  <si>
    <t>will improve M St and construct an extension of VA ave as well as an internal north-south private street (generating new on-street public parking)</t>
  </si>
  <si>
    <t>will install lighting around perimeter of property</t>
  </si>
  <si>
    <t>will install wildflower meadow</t>
  </si>
  <si>
    <t>will include a rain garden framed with masonry walls</t>
  </si>
  <si>
    <t>5333 CONNECTICUT AVENUE NW</t>
  </si>
  <si>
    <t>will provide at least 2 electric car stations</t>
  </si>
  <si>
    <t>agrees that soil removed  from subject property will not be returned as landfill for the SE/SW Boulevard project</t>
  </si>
  <si>
    <t>two carshare parking spaces</t>
  </si>
  <si>
    <t>5741 Colorado Avenue Northwest, Washington, District of Columbia 20011</t>
  </si>
  <si>
    <t>5741 Colorado Avenue NW Tenant Association</t>
  </si>
  <si>
    <t>5 yrs worth of Capital Bikeshare or car share memberships for new residents</t>
  </si>
  <si>
    <t>13-10A</t>
  </si>
  <si>
    <t>Will pay Capitol Hill BID/Ready, Willing and Working to provide beautification and clean-up services within ANC1A09</t>
  </si>
  <si>
    <t>will pay Cultural Tourism DC for the installation of 8 plaques in ANC 1A along the African American Heritage Trail</t>
  </si>
  <si>
    <t>5741 COLORADO AVENUE NW</t>
  </si>
  <si>
    <t>13-09B</t>
  </si>
  <si>
    <t>2100 Martin Luther King Jr Ave SE, Washington, District of Columbia 20020</t>
  </si>
  <si>
    <t>12 units reserved as permanent supportive housing</t>
  </si>
  <si>
    <t>5th &amp; Eye (off-site ADUs)</t>
  </si>
  <si>
    <t>Applicant will install a minimum three foot planting strip on all streets adjacent to the site with 6ft wide sidewalk</t>
  </si>
  <si>
    <t>Applicant will propose pedestiran imprrovement to the surrounding area</t>
  </si>
  <si>
    <t>Will reserve 1600 sf of retail for local tenants who will receive a rent discount of 25% for life of project</t>
  </si>
  <si>
    <t>will create job training, employment and internship programs tailored to Ward 8 residents</t>
  </si>
  <si>
    <t>will provide 500 sf of office space for ANC 8E for at least 5 years at $12/year</t>
  </si>
  <si>
    <t>Existing tenants will be provided with opportunity to return and will continue to pay the amount of rent they pay in their current units subject to annual rent increases equal to the amount of the "automatic" rent increase allowed by DC's rent control law (CPI or CPI + 2% depdning on whether a tenant is senior or disabled) in both the temporary reloaction unit and upon return to the new building, the applicant pays all costs of relocation for the existing tenants with the relocation units located within 2 miles of the property</t>
  </si>
  <si>
    <t>13-05C</t>
  </si>
  <si>
    <t>Applicant will expand Diamond Teague Park with dedicated playground equipment</t>
  </si>
  <si>
    <t>will construct private internal street network as complete streets</t>
  </si>
  <si>
    <t>provide two on street electric car-charging stations</t>
  </si>
  <si>
    <t>R-2</t>
  </si>
  <si>
    <t>2100 MARTIN LUTHER KING JR AVENUE SE</t>
  </si>
  <si>
    <t>applicant will contribute 100% of the design and construction costs for approriate new signal hardward for Potomac Ave and 1st St</t>
  </si>
  <si>
    <t>323 62nd Street Northeast, Washington, District of Columbia 20019</t>
  </si>
  <si>
    <t>applicant will retain and incorporate portions of the Fleet Maintenance Building into new construction</t>
  </si>
  <si>
    <t>62nd Street Apartments (w/ PADD) - Phase II (aka Eastbrooke Apartments )</t>
  </si>
  <si>
    <t>DCHFA DHCD</t>
  </si>
  <si>
    <t>Applicant will improve plaza in front of Third Church of Christ Scientist and replace a single row of trees with a double row on 16th St.</t>
  </si>
  <si>
    <t>Two spaces for car-sharing services</t>
  </si>
  <si>
    <t>on-site business center for residents</t>
  </si>
  <si>
    <t>Capital Bikeshare station and ongoing funding for the program</t>
  </si>
  <si>
    <t>323 62ND STREET NE</t>
  </si>
  <si>
    <t>one-year Bikeshare membership for each new resident</t>
  </si>
  <si>
    <t>22% of PUD site (114,900 sq ft) is green space</t>
  </si>
  <si>
    <t>6929 Georgia Ave NW, Washington, District of Columbia 20012</t>
  </si>
  <si>
    <t>No</t>
  </si>
  <si>
    <t>6925-6929 Georgia Avenue</t>
  </si>
  <si>
    <t>JS Congress Holdings LLC</t>
  </si>
  <si>
    <t>DMPED DCHA DHCD</t>
  </si>
  <si>
    <t>https://app.dcoz.dc.gov/Content/Search/ViewCaseReport.aspx?case_id=16-13</t>
  </si>
  <si>
    <t>7701 Georgia Ave NW, Washington, District of Columbia 20012</t>
  </si>
  <si>
    <t>Juniper Heights</t>
  </si>
  <si>
    <t>7701 GEORGIA AVENUE NW</t>
  </si>
  <si>
    <t>2335 Altamont Place Southeast, Washington, District of Columbia 20020</t>
  </si>
  <si>
    <t>Altamont Place</t>
  </si>
  <si>
    <t>2335 ALTAMONT PLACE SE</t>
  </si>
  <si>
    <t>Banneker Dr NE, Washington, District of Columbia 20018</t>
  </si>
  <si>
    <t>Banneker Town Homes</t>
  </si>
  <si>
    <t>https://app.dcoz.dc.gov/Content/Search/ViewCaseReport.aspx?case_id=16-13B</t>
  </si>
  <si>
    <t>6100 Georgia Avenue Northwest, Washington, District of Columbia 20011</t>
  </si>
  <si>
    <t>Beacon Center</t>
  </si>
  <si>
    <t>6100 GEORGIA AVENUE NW</t>
  </si>
  <si>
    <t>5422 Blair Road Northeast, Washington, District of Columbia 20011</t>
  </si>
  <si>
    <t>Blair Road Project</t>
  </si>
  <si>
    <t>5422 BLAIR ROAD NE</t>
  </si>
  <si>
    <t>C-2-B</t>
  </si>
  <si>
    <t>2620 Bowen Road Southeast, Washington, District of Columbia 20020</t>
  </si>
  <si>
    <t>Bowen Flats</t>
  </si>
  <si>
    <t>C-M-1</t>
  </si>
  <si>
    <t>~8</t>
  </si>
  <si>
    <t>2620 BOWEN ROAD SE</t>
  </si>
  <si>
    <t>1720 W Street Southeast, Washington, District of Columbia 20020</t>
  </si>
  <si>
    <t>Buxton Condominium</t>
  </si>
  <si>
    <t>~12%</t>
  </si>
  <si>
    <t>919 12th St NE, Washington, District of Columbia 20002</t>
  </si>
  <si>
    <t>Kendall Row</t>
  </si>
  <si>
    <t>4%@80, 8%@50</t>
  </si>
  <si>
    <t>919 12TH STREET NE</t>
  </si>
  <si>
    <t>2252 Martin Luther King Jr Ave SE, Washington, District of Columbia 20020</t>
  </si>
  <si>
    <t>Maple View Flats (Big K)</t>
  </si>
  <si>
    <t>2228 MARTIN LUTHER KING JR AVENUE SE</t>
  </si>
  <si>
    <t>325 P Street Southwest, Washington, District of Columbia 20024</t>
  </si>
  <si>
    <t>Channel Square</t>
  </si>
  <si>
    <t>Additional 4% of GFA offered as affordable housing benefit above the 8% IZ reguirement</t>
  </si>
  <si>
    <t>Park View Community Partners &amp; the District of Columbia</t>
  </si>
  <si>
    <t>https://app.dcoz.dc.gov/Content/Search/ViewCaseReport.aspx?case_id=16-12</t>
  </si>
  <si>
    <t>325 P STREET SW</t>
  </si>
  <si>
    <t>2500 Sayles Place Southeast, Washington, District of Columbia 20020</t>
  </si>
  <si>
    <t>City Homes at Sheridan Station 2c</t>
  </si>
  <si>
    <t>2500 SAYLES PLACE SE</t>
  </si>
  <si>
    <t>5807 14th St NW, Washington, District of Columbia 20011</t>
  </si>
  <si>
    <t>Concord Apartments</t>
  </si>
  <si>
    <t>5807 14TH STREET NW</t>
  </si>
  <si>
    <t>4800 Arkansas Avenue Northwest, Washington, District of Columbia 20011</t>
  </si>
  <si>
    <t>Cornerstone Community Supportive Housing</t>
  </si>
  <si>
    <t>R-4</t>
  </si>
  <si>
    <t>4800 ARKANSAS AVENUE NW</t>
  </si>
  <si>
    <t>5078 Benning Road Southeast, Washington, District of Columbia 20019</t>
  </si>
  <si>
    <t>Delta Commons (Partner Arms 4)</t>
  </si>
  <si>
    <t>5078 BENNING ROAD SE</t>
  </si>
  <si>
    <t>1400 Florida Avenue Northeast, Washington, District of Columbia 20002</t>
  </si>
  <si>
    <t>Delta Towers</t>
  </si>
  <si>
    <t>1400 FLORIDA AVENUE NE</t>
  </si>
  <si>
    <t>EAJ 400 Florida Avenue LLC</t>
  </si>
  <si>
    <t>https://app.dcoz.dc.gov/Content/Search/ViewCaseReport.aspx?case_id=16-10</t>
  </si>
  <si>
    <t>414 Eastern Ave NE, Washington, District of Columbia 20019</t>
  </si>
  <si>
    <t>Eden Place - Phase I</t>
  </si>
  <si>
    <t>414 EASTERN AVENUE NE</t>
  </si>
  <si>
    <t>400 Eastern Ave NE, Washington, District of Columbia 20019</t>
  </si>
  <si>
    <t>Eden Place - Phase II</t>
  </si>
  <si>
    <t>625 Edgewood St NE, Washington, District of Columbia 20017</t>
  </si>
  <si>
    <t>Edgewood Terrace I</t>
  </si>
  <si>
    <t>DCHFA</t>
  </si>
  <si>
    <t>C-3-C</t>
  </si>
  <si>
    <t>625 EDGEWOOD STREET NE</t>
  </si>
  <si>
    <t>3930 Georgia Ave NW, Washington, District of Columbia 20011</t>
  </si>
  <si>
    <t>Fahrenheit Condominiums</t>
  </si>
  <si>
    <t>3930 GEORGIA AVENUE NW</t>
  </si>
  <si>
    <t>Bladensburg Rd NE, Washington, District of Columbia</t>
  </si>
  <si>
    <t>Fort Lincoln City Homes</t>
  </si>
  <si>
    <t>1200 3rd Street LLC</t>
  </si>
  <si>
    <t>https://app.dcoz.dc.gov/Content/Search/ViewCaseReport.aspx?case_id=16-09</t>
  </si>
  <si>
    <t>5661 3RD STREET NE, Washington, District of Columbia 20011</t>
  </si>
  <si>
    <t>Fort Totten Square</t>
  </si>
  <si>
    <t>5661 3RD STREET NE</t>
  </si>
  <si>
    <t>1808 Gainesville Street Southeast, Washington, District of Columbia 20020</t>
  </si>
  <si>
    <t>Gainesville Court</t>
  </si>
  <si>
    <t>1808 GAINESVILLE STREET SE</t>
  </si>
  <si>
    <t>1262 Talbert Street Southeast, Washington, District of Columbia 20020</t>
  </si>
  <si>
    <t>River East @ Grandview</t>
  </si>
  <si>
    <t>1262 TALBERT STREET SE</t>
  </si>
  <si>
    <t>C-M-3</t>
  </si>
  <si>
    <t>3009 G Street Southeast, Washington, District of Columbia 20019</t>
  </si>
  <si>
    <t>HFH Transition House</t>
  </si>
  <si>
    <t>3009 G STREET SE</t>
  </si>
  <si>
    <t>400 Atlantic Street Southeast, Washington, District of Columbia 20032</t>
  </si>
  <si>
    <t>Highland Dwellings</t>
  </si>
  <si>
    <t>DCHA DCHFA</t>
  </si>
  <si>
    <t>400 ATLANTIC STREET SE</t>
  </si>
  <si>
    <t>W-G 9th and O LLC</t>
  </si>
  <si>
    <t>https://app.dcoz.dc.gov/Content/Search/ViewCaseReport.aspx?case_id=16-07</t>
  </si>
  <si>
    <t>3003 11th St NW, Washington, District of Columbia 20001</t>
  </si>
  <si>
    <t>Hope and a Home Scattered Sites II</t>
  </si>
  <si>
    <t>3003 11TH STREET NW</t>
  </si>
  <si>
    <t>2401 Washington Place NE, Washington, District of Columbia 20018</t>
  </si>
  <si>
    <t>Israel Manor Senior Residences</t>
  </si>
  <si>
    <t>C-2-A</t>
  </si>
  <si>
    <t>2401 WASHINGTON PLACE NE</t>
  </si>
  <si>
    <t>1421 Euclid Street Northwest, Washington, District of Columbia 20009</t>
  </si>
  <si>
    <t>Justice Park</t>
  </si>
  <si>
    <t>1421 EUCLID STREET NW</t>
  </si>
  <si>
    <t>1498 Spring Place Northwest, Washington, District of Columbia 20010</t>
  </si>
  <si>
    <t>Kara House</t>
  </si>
  <si>
    <t>1498 SPRING PLACE NW</t>
  </si>
  <si>
    <t>2615 Bladensburg Rd NE, Washington, District of Columbia 20018</t>
  </si>
  <si>
    <t>Langdon Lofts</t>
  </si>
  <si>
    <t>2615 BLADENSBURG ROAD NE</t>
  </si>
  <si>
    <t>1700 7th St NW, Washington, District of Columbia 20001</t>
  </si>
  <si>
    <t>Lincoln Westmoreland</t>
  </si>
  <si>
    <t>1700 7TH STREET NW</t>
  </si>
  <si>
    <t>2306 Hartford St SE, Washington, District of Columbia 20020</t>
  </si>
  <si>
    <t>Maplewood Courts</t>
  </si>
  <si>
    <t>2306 HARTFORD STREET SE</t>
  </si>
  <si>
    <t>7051 Spring Place Northwest, Washington, District of Columbia 20012</t>
  </si>
  <si>
    <t>Metro Village</t>
  </si>
  <si>
    <t>Fifth and Morse L/Cal LLC</t>
  </si>
  <si>
    <t>https://app.dcoz.dc.gov/Content/Search/ViewCaseReport.aspx?case_id=16-05</t>
  </si>
  <si>
    <t>7051 SPRING PLACE NW</t>
  </si>
  <si>
    <t>1300 Florida Ave NW, Washington, District of Columbia 20009</t>
  </si>
  <si>
    <t>Miriams House (N Street Village)</t>
  </si>
  <si>
    <t>1300 FLORIDA AVENUE NW</t>
  </si>
  <si>
    <t>901 3rd St NW, Washington, District of Columbia 20001</t>
  </si>
  <si>
    <t>Mt. Carmel</t>
  </si>
  <si>
    <t>901 3RD STREET NW</t>
  </si>
  <si>
    <t>1005 North Capitol Street Northeast, Washington, District of Columbia 20002</t>
  </si>
  <si>
    <t>North Capitol Commons</t>
  </si>
  <si>
    <t>DMPED DCHA DCHFA DHCD</t>
  </si>
  <si>
    <t>1005 NORTH CAPITOL STREET NE</t>
  </si>
  <si>
    <t>1256 Owen Place Northeast, Washington, District of Columbia 20002</t>
  </si>
  <si>
    <t>Owen House</t>
  </si>
  <si>
    <t>1256 OWEN PLACE NE</t>
  </si>
  <si>
    <t>1707 7th Street NW, Washington, District of Columbia 20001</t>
  </si>
  <si>
    <t>Parcel 42</t>
  </si>
  <si>
    <t>2841 Robinson Place Southeast, Washington, District of Columbia 20020</t>
  </si>
  <si>
    <t>Parkway Overlook</t>
  </si>
  <si>
    <t>DC Stadium LLC</t>
  </si>
  <si>
    <t>https://app.dcoz.dc.gov/Content/Search/ViewCaseReport.aspx?case_id=16-02</t>
  </si>
  <si>
    <t>2841 ROBINSON PLACE SE</t>
  </si>
  <si>
    <t>935 Kennedy Street Northwest, Washington, District of Columbia 20011</t>
  </si>
  <si>
    <t>Partner Arms 1</t>
  </si>
  <si>
    <t>935 KENNEDY STREET NW</t>
  </si>
  <si>
    <t>901 Rhode Island Ave NW, Washington, District of Columbia 20001</t>
  </si>
  <si>
    <t>Phyllis Wheatley</t>
  </si>
  <si>
    <t>901 RHODE ISLAND AVENUE NW</t>
  </si>
  <si>
    <t>323 63rd Street Northeast, Washington, District of Columbia 20019</t>
  </si>
  <si>
    <t>Pleasant Park Cooperative, Inc.</t>
  </si>
  <si>
    <t>None</t>
  </si>
  <si>
    <t>323 63RD STREET NE</t>
  </si>
  <si>
    <t>CR</t>
  </si>
  <si>
    <t>-</t>
  </si>
  <si>
    <t>2005 4th Street Northeast, Washington, District of Columbia 20002</t>
  </si>
  <si>
    <t>RAP, Inc. Community Based Residential Facility (fka The Summit)</t>
  </si>
  <si>
    <t>417 17th St NE, Washington, District of Columbia 20002</t>
  </si>
  <si>
    <t>Rosedale Townhomes / 17 Solar (Rosedale Property Disposition)</t>
  </si>
  <si>
    <t>417 17TH STREET NE</t>
  </si>
  <si>
    <t>08-34H</t>
  </si>
  <si>
    <t>Jewish Historical Society of Greater Washington</t>
  </si>
  <si>
    <t>1100 Alabama Avenue Southeast, Washington, District of Columbia 20032</t>
  </si>
  <si>
    <t>Saint Elizabeths East Campus Redevelopment Phase I</t>
  </si>
  <si>
    <t>https://app.dcoz.dc.gov/Content/Search/ViewCaseReport.aspx?case_id=08-34H</t>
  </si>
  <si>
    <t>1100 ALABAMA AVENUE SE</t>
  </si>
  <si>
    <t>Sayles Pl SE, Washington, District of Columbia 20020</t>
  </si>
  <si>
    <t>Sheridan Station - Phase III</t>
  </si>
  <si>
    <t>4414 Benning Rd NE, Washington, District of Columbia 20019</t>
  </si>
  <si>
    <t>The Conway Center</t>
  </si>
  <si>
    <t>4414 BENNING ROAD NE</t>
  </si>
  <si>
    <t>216 New York Ave NW, Washington, District of Columbia 20001</t>
  </si>
  <si>
    <t>SOME Scattered Site Phase II</t>
  </si>
  <si>
    <t>C-4</t>
  </si>
  <si>
    <t>216 NEW YORK AVENUE NW</t>
  </si>
  <si>
    <t>4001 South Capitol Street Southwest, Washington, District of Columbia 20032</t>
  </si>
  <si>
    <t>South Capitol Multi-Family Building</t>
  </si>
  <si>
    <t>4001 SOUTH CAPITOL STREET SW</t>
  </si>
  <si>
    <t>852 Barnaby Street Southeast, Washington, District of Columbia 20032</t>
  </si>
  <si>
    <t>The Gregory Apartments</t>
  </si>
  <si>
    <t>Sherman Avenue LLC</t>
  </si>
  <si>
    <t>https://app.dcoz.dc.gov/Content/Search/ViewCaseReport.aspx?case_id=15-34</t>
  </si>
  <si>
    <t>852 BARNABY STREET SE</t>
  </si>
  <si>
    <t>601 L Street Southeast, Washington, District of Columbia 20003</t>
  </si>
  <si>
    <t>The Bixby</t>
  </si>
  <si>
    <t>601 L STREET SE</t>
  </si>
  <si>
    <t>1417 N St NW, Washington, District of Columbia 20005</t>
  </si>
  <si>
    <t>The Norwood</t>
  </si>
  <si>
    <t>1417 N STREET NW</t>
  </si>
  <si>
    <t>43 K St NW, Washington, District of Columbia 20001</t>
  </si>
  <si>
    <t>The SeVerna Phase II (The SeVerna II LLC/Golden Rule Apartments Inc.)</t>
  </si>
  <si>
    <t>DMPED DCHFA DHCD</t>
  </si>
  <si>
    <t>43 K STREET NW</t>
  </si>
  <si>
    <t>1331 4th St SE, Washington, District of Columbia 20003</t>
  </si>
  <si>
    <t>The Yards N Building</t>
  </si>
  <si>
    <t>1331 4TH STREET SE</t>
  </si>
  <si>
    <t>1443 Savannah St SE, Washington, District of Columbia 20032</t>
  </si>
  <si>
    <t>Tobias Henson Apts.</t>
  </si>
  <si>
    <t>1443 SAVANNAH STREET SE</t>
  </si>
  <si>
    <t>https://app.dcoz.dc.gov/Content/Search/ViewCaseReport.aspx?case_id=15-34A</t>
  </si>
  <si>
    <t>1214 Staples Street Northeast, Washington, District of Columbia 20002</t>
  </si>
  <si>
    <t>Trinidad Properties (w/ PADD)</t>
  </si>
  <si>
    <t>1214 STAPLES STREET NE</t>
  </si>
  <si>
    <t>3939 South Capitol Street Southwest, Washington, District of Columbia 20032</t>
  </si>
  <si>
    <t>Trinity Plaza (Retail Worker Housing Demo Initiative)</t>
  </si>
  <si>
    <t>1230 4th St NW, Washington, District of Columbia 20001</t>
  </si>
  <si>
    <t>Cycle House</t>
  </si>
  <si>
    <t>1230 4TH STREET NW</t>
  </si>
  <si>
    <t>1200 North Capitol St NW, Washington, District of Columbia 20002</t>
  </si>
  <si>
    <t>Tyler House Apartments</t>
  </si>
  <si>
    <t>1200 NORTH CAPITOL STREET NW</t>
  </si>
  <si>
    <t>5922 13th St NW, Washington, District of Columbia 20011</t>
  </si>
  <si>
    <t>Valencia Apartments</t>
  </si>
  <si>
    <t>5922 13TH STREET NW</t>
  </si>
  <si>
    <t>3814 Fort Lincoln Drive Northeast, Washington, District of Columbia 20018</t>
  </si>
  <si>
    <t>Villages at Dakota Crossing Phase III</t>
  </si>
  <si>
    <t>Insight E Street LLC</t>
  </si>
  <si>
    <t>https://app.dcoz.dc.gov/Content/Search/ViewCaseReport.aspx?case_id=15-33</t>
  </si>
  <si>
    <t>3814 FORT LINCOLN DRIVE NE</t>
  </si>
  <si>
    <t>1388 Tuckerman Street Northwest, Washington, District of Columbia 20011</t>
  </si>
  <si>
    <t>Vizcaya Apartments</t>
  </si>
  <si>
    <t>1388 TUCKERMAN STREET NW</t>
  </si>
  <si>
    <t>6900 Georgia Ave NW, Washington, District of Columbia 20012</t>
  </si>
  <si>
    <t>Walter Reed - Developer only</t>
  </si>
  <si>
    <t>6900 GEORGIA AVENUE NW</t>
  </si>
  <si>
    <t>660 Kenyon St NW, Washington, District of Columbia 20010</t>
  </si>
  <si>
    <t>Kenyon House Family Tenants Association</t>
  </si>
  <si>
    <t>660 KENYON STREET NW</t>
  </si>
  <si>
    <t>2704 Wade Road Southeast, Washington, District of Columbia 20020</t>
  </si>
  <si>
    <t>Parkchester Apartments</t>
  </si>
  <si>
    <t>2704 WADE ROAD SE</t>
  </si>
  <si>
    <t>4802 Alabama Avenue Southeast, Washington, District of Columbia 20019</t>
  </si>
  <si>
    <t>Benning Heights Apartments</t>
  </si>
  <si>
    <t>4802 ALABAMA AVENUE SE</t>
  </si>
  <si>
    <t>1545 Girard Street Northeast, Washington, District of Columbia 20018</t>
  </si>
  <si>
    <t>Girard Street Community Partners</t>
  </si>
  <si>
    <t>1126 9th St NW LLC</t>
  </si>
  <si>
    <t>https://app.dcoz.dc.gov/Content/Search/ViewCaseReport.aspx?case_id=15-32</t>
  </si>
  <si>
    <t>1545 GIRARD STREET NE</t>
  </si>
  <si>
    <t>Walter Reed - HELP Walter Reed</t>
  </si>
  <si>
    <t>Walter Reed - SOMEs Walter Reed Building 17 Project</t>
  </si>
  <si>
    <t>1100 2nd Place Southeast, Washington, District of Columbia 20003</t>
  </si>
  <si>
    <t>The Harlow (Square 769N)</t>
  </si>
  <si>
    <t>1100 2ND PLACE SE</t>
  </si>
  <si>
    <t>5100 Bass Pl SE, Washington, District of Columbia 20019</t>
  </si>
  <si>
    <t>DD/C-2-C</t>
  </si>
  <si>
    <t>Maya Angelou Cooperative</t>
  </si>
  <si>
    <t>DD/C-2-A</t>
  </si>
  <si>
    <t>5100 BASS PLACE SE</t>
  </si>
  <si>
    <t>4319 3rd Street Southeast, Washington, District of Columbia 20032</t>
  </si>
  <si>
    <t>Atlantic Terrace</t>
  </si>
  <si>
    <t>4319 3RD STREET SE</t>
  </si>
  <si>
    <t>1301 14th St NW, Washington, District of Columbia 20005</t>
  </si>
  <si>
    <t>N Street Village</t>
  </si>
  <si>
    <t>777 17th Street LLC</t>
  </si>
  <si>
    <t>https://app.dcoz.dc.gov/Content/Search/ViewCaseReport.aspx?case_id=15-31</t>
  </si>
  <si>
    <t>1301 14TH STREET NW</t>
  </si>
  <si>
    <t>307 K St NW, Washington, District of Columbia 20005</t>
  </si>
  <si>
    <t>Plaza West</t>
  </si>
  <si>
    <t>307 K STREET NW</t>
  </si>
  <si>
    <t>734 Longfellow Street Northwest, Washington, District of Columbia 20011</t>
  </si>
  <si>
    <t>Manna Brightwood TOPA Pool</t>
  </si>
  <si>
    <t>734 LONGFELLOW STREET NW</t>
  </si>
  <si>
    <t>3719 2nd Street SE, Washington, District of Columbia 20032</t>
  </si>
  <si>
    <t>United 2nd Street Tenant Association</t>
  </si>
  <si>
    <t>3719 2ND STREET SE</t>
  </si>
  <si>
    <t>C-3-A</t>
  </si>
  <si>
    <t>5026 B Street, SE, Washington, District of Columbia 20019</t>
  </si>
  <si>
    <t>B Street (5026 B Street, SE)</t>
  </si>
  <si>
    <t>5026 B STREET SE</t>
  </si>
  <si>
    <t>2202 14th Street NW, Washington, District of Columbia 20009</t>
  </si>
  <si>
    <t>Lumen Condominiums</t>
  </si>
  <si>
    <t>2202 14TH STREET NW</t>
  </si>
  <si>
    <t>919 Sheridan Street, NW, Washington, District of Columbia 20011</t>
  </si>
  <si>
    <t>919 Sheridan LLC</t>
  </si>
  <si>
    <t>919 SHERIDAN STREET NW</t>
  </si>
  <si>
    <t>1101 Rhode Island Ave NW, Washington, District of Columbia</t>
  </si>
  <si>
    <t>Holm</t>
  </si>
  <si>
    <t>1101 RHODE ISLAND AVENUE NW</t>
  </si>
  <si>
    <t>1111 Orren St NE, Washington, District of Columbia 20002</t>
  </si>
  <si>
    <t>The Corey</t>
  </si>
  <si>
    <t>Classification</t>
  </si>
  <si>
    <t>1111 ORREN STREET NE</t>
  </si>
  <si>
    <t>1600 Pennsylvania Avenue SE, Washington, District of Columbia</t>
  </si>
  <si>
    <t>1600 Pennsylvania Avenue SE</t>
  </si>
  <si>
    <t>1600 PENNSYLVANIA AVENUE SE</t>
  </si>
  <si>
    <t>926 N Street, NW, Washington, District of Columbia</t>
  </si>
  <si>
    <t>Bailey Flats on Blagden</t>
  </si>
  <si>
    <t>926 N STREET NW</t>
  </si>
  <si>
    <t>1511 A Street Northeast, Washington, District of Columbia 20002</t>
  </si>
  <si>
    <t>1511 A Street NE</t>
  </si>
  <si>
    <t>Foulger-Pratt Development LLC</t>
  </si>
  <si>
    <t>https://app.dcoz.dc.gov/Content/Search/ViewCaseReport.aspx?case_id=15-28</t>
  </si>
  <si>
    <t>1511 A STREET NE</t>
  </si>
  <si>
    <t>1827 Adams Mill Road NW, Washington, District of Columbia</t>
  </si>
  <si>
    <t>The Adamo</t>
  </si>
  <si>
    <t>1827 ADAMS MILL ROAD NW</t>
  </si>
  <si>
    <t>1311 13th Street NW, Washington, District of Columbia</t>
  </si>
  <si>
    <t>Logan 13</t>
  </si>
  <si>
    <t>1311 13TH STREET NW</t>
  </si>
  <si>
    <t>1700 Columbia Road NW, Washington, District of Columbia</t>
  </si>
  <si>
    <t>Ontario 17</t>
  </si>
  <si>
    <t>Size</t>
  </si>
  <si>
    <t>1700 COLUMBIA ROAD NW</t>
  </si>
  <si>
    <t>2112 8th St NW, Washington, District of Columbia 20001</t>
  </si>
  <si>
    <t>Atlantic Plumbing (2112 8th Street NW)</t>
  </si>
  <si>
    <t>2112 8TH STREET NW</t>
  </si>
  <si>
    <t>3205 Georgia Avenue NW, Washington, District of Columbia</t>
  </si>
  <si>
    <t>Georgia Gibson</t>
  </si>
  <si>
    <t>CBA</t>
  </si>
  <si>
    <t>3205 GEORGIA AVENUE NW</t>
  </si>
  <si>
    <t>Other notes</t>
  </si>
  <si>
    <t>2360 Champlain St NW, Washington, District of Columbia 20009</t>
  </si>
  <si>
    <t>Zoning Case #</t>
  </si>
  <si>
    <t>Eden (2360 Champlain Street NW)</t>
  </si>
  <si>
    <t>Name</t>
  </si>
  <si>
    <t>2360 CHAMPLAIN STREET NW</t>
  </si>
  <si>
    <t>Address</t>
  </si>
  <si>
    <t>Hearing Date</t>
  </si>
  <si>
    <t>ANC</t>
  </si>
  <si>
    <t>Link</t>
  </si>
  <si>
    <t>Square</t>
  </si>
  <si>
    <t>1400 14th St NW, Washington, District of Columbia 20005</t>
  </si>
  <si>
    <t>Mai Place</t>
  </si>
  <si>
    <t>KF Morse LLC</t>
  </si>
  <si>
    <t>https://app.dcoz.dc.gov/Content/Search/ViewCaseReport.aspx?case_id=15-27</t>
  </si>
  <si>
    <t>1400 14TH STREET NW</t>
  </si>
  <si>
    <t>Sq. Ft</t>
  </si>
  <si>
    <t>3300 9th Street Northeast, Washington, District of Columbia 20017</t>
  </si>
  <si>
    <t>Brookland Station</t>
  </si>
  <si>
    <t>Residential Sq. Ft</t>
  </si>
  <si>
    <t>Max FAR</t>
  </si>
  <si>
    <t>3300 9TH STREET NE</t>
  </si>
  <si>
    <t>3542 Warder Street Northwest, Washington, District of Columbia 20010</t>
  </si>
  <si>
    <t>The Warder</t>
  </si>
  <si>
    <t>Max Height</t>
  </si>
  <si>
    <t>% Units Affordable</t>
  </si>
  <si>
    <t>3542 WARDER STREET NW</t>
  </si>
  <si>
    <t>4016 South Capitol Street, SE, Washington, District of Columbia</t>
  </si>
  <si>
    <t>4016 S. Capitol St SE</t>
  </si>
  <si>
    <t>Min Parking</t>
  </si>
  <si>
    <t>CBA Amount</t>
  </si>
  <si>
    <t>4016 SOUTH CAPITOL STREET SE</t>
  </si>
  <si>
    <t>6918 Willow Street Northwest, Washington, District of Columbia 20012</t>
  </si>
  <si>
    <t>Willow &amp; Maple</t>
  </si>
  <si>
    <t>6918 WILLOW STREET NW</t>
  </si>
  <si>
    <t>Steuart-H Street LLC</t>
  </si>
  <si>
    <t>1495 Gallaudet Street Northeast, Washington, District of Columbia 20002</t>
  </si>
  <si>
    <t>Corcoran Flats (1495 Gallaudet Street NE)</t>
  </si>
  <si>
    <t>300 H St NE</t>
  </si>
  <si>
    <t>6C</t>
  </si>
  <si>
    <t>1495 GALLAUDET STREET NE</t>
  </si>
  <si>
    <t>https://app.dcoz.dc.gov/Content/Search/ViewCaseReport.aspx?case_id=06-01</t>
  </si>
  <si>
    <t>2300 4th Street Northeast, Washington, District of Columbia 20002</t>
  </si>
  <si>
    <t>The Chaplain</t>
  </si>
  <si>
    <t>2300 4TH STREET NE</t>
  </si>
  <si>
    <t>Gallaudet University &amp; The JBG Companies</t>
  </si>
  <si>
    <t>https://app.dcoz.dc.gov/Content/Search/ViewCaseReport.aspx?case_id=15-24</t>
  </si>
  <si>
    <t>806 Channing Place Northeast, Washington, District of Columbia 20018</t>
  </si>
  <si>
    <t>Brookland Press</t>
  </si>
  <si>
    <t>806 CHANNING PLACE NE</t>
  </si>
  <si>
    <t>3146 16th St NW, Washington, District of Columbia 20010</t>
  </si>
  <si>
    <t>The Vintage</t>
  </si>
  <si>
    <t>3146 16TH STREET NW</t>
  </si>
  <si>
    <t>1011 M St NW, Washington, District of Columbia 20001</t>
  </si>
  <si>
    <t>10Eleven</t>
  </si>
  <si>
    <t>1011 M STREET NW</t>
  </si>
  <si>
    <t>1326 Florida Avenue Northeast, Washington, District of Columbia 20002</t>
  </si>
  <si>
    <t>The Hendrix</t>
  </si>
  <si>
    <t>776</t>
  </si>
  <si>
    <t>1326 FLORIDA AVENUE NE</t>
  </si>
  <si>
    <t>C-3-A, C-3-C</t>
  </si>
  <si>
    <t>1925 14th St NW, Washington, District of Columbia 20009</t>
  </si>
  <si>
    <t>Elysium Fourteen (1925 14th Street, NW)</t>
  </si>
  <si>
    <t>1925 14TH STREET NW</t>
  </si>
  <si>
    <t>2345 Champlain Street Northwest, Washington, District of Columbia 20009</t>
  </si>
  <si>
    <t>The Morgan</t>
  </si>
  <si>
    <t>2537 Pennsylvania Ave SE, Washington, District of Columbia 20020</t>
  </si>
  <si>
    <t>2537 Pennsylvania Avenue, SE</t>
  </si>
  <si>
    <t>777 Morton Street Northwest, Washington, District of Columbia 20010</t>
  </si>
  <si>
    <t>Morton Street Mews</t>
  </si>
  <si>
    <t>777 MORTON STREET NW</t>
  </si>
  <si>
    <t>3559 Georgia Ave NW, Washington, District of Columbia 20010</t>
  </si>
  <si>
    <t>The V at Georgia Ave</t>
  </si>
  <si>
    <t>3559 GEORGIA AVENUE NW</t>
  </si>
  <si>
    <t>3035 15th St NW, Washington, District of Columbia 20009</t>
  </si>
  <si>
    <t>The Apex</t>
  </si>
  <si>
    <t>301 FL Manager LLC</t>
  </si>
  <si>
    <t>https://app.dcoz.dc.gov/Content/Search/ViewCaseReport.aspx?case_id=15-22</t>
  </si>
  <si>
    <t>3035 15TH STREET NW</t>
  </si>
  <si>
    <t>45k sq ft grocery store</t>
  </si>
  <si>
    <t>555 E Street SW, Washington, District of Columbia</t>
  </si>
  <si>
    <t>Old Engine Co. 13</t>
  </si>
  <si>
    <t>Petworth Holdings LLC</t>
  </si>
  <si>
    <t>4140 GEORGIA AVE NW</t>
  </si>
  <si>
    <t>4C</t>
  </si>
  <si>
    <t>https://app.dcoz.dc.gov/Content/Search/ViewCaseReport.aspx?case_id=06-02</t>
  </si>
  <si>
    <t>555 E STREET SW</t>
  </si>
  <si>
    <t>3825 Georgia Avenue, Washington, District of Columbia</t>
  </si>
  <si>
    <t>3825 Georgia Avenue</t>
  </si>
  <si>
    <t>3825 GEORGIA AVENUE NW</t>
  </si>
  <si>
    <t>1923 Vermont Ave NW, Washington, District of Columbia</t>
  </si>
  <si>
    <t>Grimke Elementary School</t>
  </si>
  <si>
    <t>1923 VERMONT AVENUE NW</t>
  </si>
  <si>
    <t>1350 Florida Avenue, NW, Washington, District of Columbia</t>
  </si>
  <si>
    <t>1350 Florida Avenue, NW</t>
  </si>
  <si>
    <t>1350 FLORIDA AVENUE NW</t>
  </si>
  <si>
    <t>4308 Georgia Avenue, NW, Washington, District of Columbia</t>
  </si>
  <si>
    <t>Montage South Condominiums</t>
  </si>
  <si>
    <t>4308 GEORGIA AVENUE NW</t>
  </si>
  <si>
    <t>15-21</t>
  </si>
  <si>
    <t>Kenilworth Revitalization LLC &amp; DCHA</t>
  </si>
  <si>
    <t>1500 Pennsylvania Avenue SE, Washington, District of Columbia</t>
  </si>
  <si>
    <t>The One-Five</t>
  </si>
  <si>
    <t>https://app.dcoz.dc.gov/Content/Search/ViewCaseReport.aspx?case_id=15-21</t>
  </si>
  <si>
    <t>1500 PENNSYLVANIA AVENUE SE</t>
  </si>
  <si>
    <t>2126 3rd St NE, Washington, District of Columbia 20002</t>
  </si>
  <si>
    <t>Kensington Place</t>
  </si>
  <si>
    <t>2126 3RD STREET NE</t>
  </si>
  <si>
    <t>1745 N Street NW, Washington, District of Columbia</t>
  </si>
  <si>
    <t>1745 N Street NW</t>
  </si>
  <si>
    <t>2910</t>
  </si>
  <si>
    <t>1745 N STREET NW</t>
  </si>
  <si>
    <t>2525 Ontario Rd NW, Washington, District of Columbia 20009</t>
  </si>
  <si>
    <t>Ontario Court</t>
  </si>
  <si>
    <t>2525 ONTARIO ROAD NW</t>
  </si>
  <si>
    <t>R-5-B, C-2-A</t>
  </si>
  <si>
    <t>R-5-A, R-1-B</t>
  </si>
  <si>
    <t>1710 Seventh St. NW, Washington, District of Columbia</t>
  </si>
  <si>
    <t>Channing Phillips</t>
  </si>
  <si>
    <t>1710 7TH STREET NW</t>
  </si>
  <si>
    <t>Florida and Q St, LLC</t>
  </si>
  <si>
    <t>6323 Luzon Avenue Northwest, Washington, District of Columbia 20011</t>
  </si>
  <si>
    <t>Luzon Tenant Association</t>
  </si>
  <si>
    <t>5C</t>
  </si>
  <si>
    <t>https://app.dcoz.dc.gov/Content/Search/ViewCaseReport.aspx?case_id=06-04</t>
  </si>
  <si>
    <t>6323 LUZON AVENUE NW</t>
  </si>
  <si>
    <t>812 Jefferson Street Northwest, Washington, District of Columbia 20011</t>
  </si>
  <si>
    <t>The Homestead Apartments</t>
  </si>
  <si>
    <t>Sursum Corda Cooperative Association</t>
  </si>
  <si>
    <t>812 JEFFERSON STREET NW</t>
  </si>
  <si>
    <t>https://app.dcoz.dc.gov/Content/Search/ViewCaseReport.aspx?case_id=15-20</t>
  </si>
  <si>
    <t>909 Longfellow Street Northwest, Washington, District of Columbia 20011</t>
  </si>
  <si>
    <t>Barlee Tenant Association</t>
  </si>
  <si>
    <t>909 LONGFELLOW STREET NW</t>
  </si>
  <si>
    <t>1209 G Street, SE, Washington, District of Columbia</t>
  </si>
  <si>
    <t>Cambridge Row</t>
  </si>
  <si>
    <t>1209 G STREET SE</t>
  </si>
  <si>
    <t>2109 R Street, SE, Washington, District of Columbia</t>
  </si>
  <si>
    <t>2109 R Street, SE</t>
  </si>
  <si>
    <t>3100</t>
  </si>
  <si>
    <t>2109 R STREET SE</t>
  </si>
  <si>
    <t>Fort Lincoln/Gateway Village, LLC</t>
  </si>
  <si>
    <t>2341 Ontario Road, NW, Washington, District of Columbia</t>
  </si>
  <si>
    <t>2341 Ontario Road, NW</t>
  </si>
  <si>
    <t>https://app.dcoz.dc.gov/Content/Search/ViewCaseReport.aspx?case_id=06-08</t>
  </si>
  <si>
    <t>2341 ONTARIO ROAD NW</t>
  </si>
  <si>
    <t>5702 Georgia Avenue, NW, Washington, District of Columbia</t>
  </si>
  <si>
    <t>5702 Georgia Avenue, NW</t>
  </si>
  <si>
    <t>Phase 1 will include 136 units for existing residents</t>
  </si>
  <si>
    <t>411 New York Ave Holdings LLC</t>
  </si>
  <si>
    <t>https://app.dcoz.dc.gov/Content/Search/ViewCaseReport.aspx?case_id=15-19</t>
  </si>
  <si>
    <t>15 Dupont Circle, NW, Washington, District of Columbia</t>
  </si>
  <si>
    <t>Patterson House</t>
  </si>
  <si>
    <t>15 DUPONT CIRCLE NW</t>
  </si>
  <si>
    <t>2101 Champlain Street, NW, Washington, District of Columbia</t>
  </si>
  <si>
    <t>Reed Row</t>
  </si>
  <si>
    <t>2101 CHAMPLAIN STREET NW</t>
  </si>
  <si>
    <t>4325</t>
  </si>
  <si>
    <t>1350 Corcoran Street, NW, Washington, District of Columbia</t>
  </si>
  <si>
    <t>The Corcoran</t>
  </si>
  <si>
    <t>1350 CORCORAN STREET NW</t>
  </si>
  <si>
    <t>Washington, District of Columbia</t>
  </si>
  <si>
    <t>Kenilworth Courts</t>
  </si>
  <si>
    <t>1440 V St NW, Washington, District of Columbia 20009</t>
  </si>
  <si>
    <t>Portner Flats</t>
  </si>
  <si>
    <t>1440 V STREET NW</t>
  </si>
  <si>
    <t>2400 Pomeroy Rd SE, Washington, District of Columbia</t>
  </si>
  <si>
    <t>Pomeroy Gardens</t>
  </si>
  <si>
    <t>2400 POMEROY ROAD SE</t>
  </si>
  <si>
    <t>2524 17th Street Northwest, Washington, District of Columbia 20009</t>
  </si>
  <si>
    <t>Glenn Arms</t>
  </si>
  <si>
    <t>Initio LP</t>
  </si>
  <si>
    <t>https://app.dcoz.dc.gov/Content/Search/ViewCaseReport.aspx?case_id=15-18</t>
  </si>
  <si>
    <t>2524 17TH STREET NW</t>
  </si>
  <si>
    <t>2412 Ainger Place Southeast, Washington, District of Columbia 20020</t>
  </si>
  <si>
    <t>Ainger Place</t>
  </si>
  <si>
    <t>1715 28th Place Southeast, Washington, District of Columbia 20020</t>
  </si>
  <si>
    <t>28th Place, SE</t>
  </si>
  <si>
    <t>1715 28TH PLACE SE</t>
  </si>
  <si>
    <t>3534 East Capitol Street Southeast, Washington, District of Columbia 20003</t>
  </si>
  <si>
    <t>The Solstice</t>
  </si>
  <si>
    <t>1435 Spring Road Northwest, Washington, District of Columbia 20010</t>
  </si>
  <si>
    <t>SOME- Spring Road</t>
  </si>
  <si>
    <t>W-2</t>
  </si>
  <si>
    <t>C-2-A, unzoned</t>
  </si>
  <si>
    <t>1435 SPRING ROAD NW</t>
  </si>
  <si>
    <t>JBG/Boundary 1500 Hary Thomas LLC &amp; JBG/Boundary Eckington Place LLC</t>
  </si>
  <si>
    <t>1431 E Street Northeast, Washington, District of Columbia 20002</t>
  </si>
  <si>
    <t>1431 E Street NE Renovation</t>
  </si>
  <si>
    <t>https://app.dcoz.dc.gov/Content/Search/ViewCaseReport.aspx?case_id=15-15</t>
  </si>
  <si>
    <t>1431 E STREET NE</t>
  </si>
  <si>
    <t>3539 A Street Southeast, Washington, District of Columbia 20019</t>
  </si>
  <si>
    <t>Meadow Green Court</t>
  </si>
  <si>
    <t>https://opendata.dc.gov/datasets/planned-unit-development-puds-1/data</t>
  </si>
  <si>
    <t>3539 A STREET SE</t>
  </si>
  <si>
    <t>2900 Newton Street Northeast, Washington, District of Columbia 20018</t>
  </si>
  <si>
    <t>Hedin House</t>
  </si>
  <si>
    <t>2900 NEWTON STREET NE</t>
  </si>
  <si>
    <t>2551 17th Street Northwest, Washington, District of Columbia 20009</t>
  </si>
  <si>
    <t>Sarahs Circle</t>
  </si>
  <si>
    <t>M</t>
  </si>
  <si>
    <t>2551 17TH STREET NW</t>
  </si>
  <si>
    <t>1032 Otis Street Northeast, Washington, District of Columbia 20017</t>
  </si>
  <si>
    <t>Otis Place Apartments</t>
  </si>
  <si>
    <t>1032 OTIS STREET NE</t>
  </si>
  <si>
    <t>1380 Quincy Street Northwest, Washington, District of Columbia 20011</t>
  </si>
  <si>
    <t>Quincy at Fourteenth</t>
  </si>
  <si>
    <t>1380 QUINCY STREET NW</t>
  </si>
  <si>
    <t>525 Water St SW, Washington, District of Columbia 20024</t>
  </si>
  <si>
    <t>525 Water</t>
  </si>
  <si>
    <t>15-14</t>
  </si>
  <si>
    <t>District of Columbia Water and Sewer Authority</t>
  </si>
  <si>
    <t>https://app.dcoz.dc.gov/Content/Search/ViewCaseReport.aspx?case_id=15-14</t>
  </si>
  <si>
    <t>525 WATER STREET SW</t>
  </si>
  <si>
    <t>4212 East Capitol Street Northeast, Washington, District of Columbia 20019</t>
  </si>
  <si>
    <t>Fort Chaplin Park Apartments</t>
  </si>
  <si>
    <t>4212 EAST CAPITOL STREET NE</t>
  </si>
  <si>
    <t>30th Pl NE, Washington, District of Columbia 20018</t>
  </si>
  <si>
    <t>30th Place Crescent Townhomes Phase I</t>
  </si>
  <si>
    <t>713 Lamont Street Northwest, Washington, District of Columbia 20010</t>
  </si>
  <si>
    <t>713 Lamont St NW</t>
  </si>
  <si>
    <t>713 LAMONT STREET NW</t>
  </si>
  <si>
    <t>1108 16th Street Northwest, Washington, District of Columbia 20036</t>
  </si>
  <si>
    <t>The Adele</t>
  </si>
  <si>
    <t>CG/CR</t>
  </si>
  <si>
    <t>CG/W-2</t>
  </si>
  <si>
    <t>1108 16TH STREET NW</t>
  </si>
  <si>
    <t>1219 K Street Northeast, Washington, District of Columbia 20002</t>
  </si>
  <si>
    <t>The Havana</t>
  </si>
  <si>
    <t>1219 K STREET NE</t>
  </si>
  <si>
    <t>2200 Hunter Place Southeast, Washington, District of Columbia 20020</t>
  </si>
  <si>
    <t>2200-2210 Hunter Place, SE</t>
  </si>
  <si>
    <t>Watkins Alley LLC</t>
  </si>
  <si>
    <t>https://app.dcoz.dc.gov/Content/Search/ViewCaseReport.aspx?case_id=15-13</t>
  </si>
  <si>
    <t>2200 HUNTER PLACE SE</t>
  </si>
  <si>
    <t>1847 Good Hope Road Southeast, Washington, District of Columbia 20020</t>
  </si>
  <si>
    <t>1847-9 Good Hope Rd SE Renovation TOPA</t>
  </si>
  <si>
    <t>1847 GOOD HOPE ROAD SE</t>
  </si>
  <si>
    <t>800 Southern Avenue Southeast, Washington, District of Columbia 20032</t>
  </si>
  <si>
    <t>Park Southern Apartments</t>
  </si>
  <si>
    <t>800 SOUTHERN AVENUE SE</t>
  </si>
  <si>
    <t>404 13th Street Southeast, Washington, District of Columbia 20003</t>
  </si>
  <si>
    <t>Buchanan Park Townhomes</t>
  </si>
  <si>
    <t>404 13TH STREET SE</t>
  </si>
  <si>
    <t>C-M-1, R-4</t>
  </si>
  <si>
    <t>4040 8th Street Northwest, Washington, District of Columbia 20011</t>
  </si>
  <si>
    <t>4040 8th St NW TOPA</t>
  </si>
  <si>
    <t>6676 Georgia Ave NW, Washington, District of Columbia 20012</t>
  </si>
  <si>
    <t>Takoma Place TOPA</t>
  </si>
  <si>
    <t>6676 GEORGIA AVENUE NW</t>
  </si>
  <si>
    <t>1445 Spring Road Northwest, Washington, District of Columbia 20010</t>
  </si>
  <si>
    <t>HOPE Cooperative</t>
  </si>
  <si>
    <t>1445 SPRING ROAD NW</t>
  </si>
  <si>
    <t>J River 1401 Pennsylvania Ave LLC</t>
  </si>
  <si>
    <t>3501 Minnesota Ave SE, Washington, District of Columbia 20019</t>
  </si>
  <si>
    <t>Residence at Minnesota Gardens Cooperative, Inc</t>
  </si>
  <si>
    <t>https://app.dcoz.dc.gov/Content/Search/ViewCaseReport.aspx?case_id=15-12</t>
  </si>
  <si>
    <t>3501 MINNESOTA AVENUE SE</t>
  </si>
  <si>
    <t>53 Missouri Avenue Northwest, Washington, District of Columbia 20011</t>
  </si>
  <si>
    <t>49-53 Missouri Ave NW</t>
  </si>
  <si>
    <t>53 MISSOURI AVENUE NW</t>
  </si>
  <si>
    <t>7440 Georgia Avenue Northwest, Washington, District of Columbia 20012</t>
  </si>
  <si>
    <t>7440 Georgia Ave NW TOPA</t>
  </si>
  <si>
    <t>7440 GEORGIA AVENUE NW</t>
  </si>
  <si>
    <t>614 Longfellow Street Northwest, Washington, District of Columbia 20011</t>
  </si>
  <si>
    <t>The Kingston</t>
  </si>
  <si>
    <t>614 LONGFELLOW STREET NW</t>
  </si>
  <si>
    <t>C-2-A, R-4</t>
  </si>
  <si>
    <t>2412 Hartford Street Southeast, Washington, District of Columbia 20020</t>
  </si>
  <si>
    <t>Hanover Court TOPA</t>
  </si>
  <si>
    <t>2412 HARTFORD STREET SE</t>
  </si>
  <si>
    <t>801 T Street Northwest, Washington, District of Columbia 20001</t>
  </si>
  <si>
    <t>8th and T Street, NW</t>
  </si>
  <si>
    <t>1456 Oak Street Northwest, Washington, District of Columbia 20010</t>
  </si>
  <si>
    <t>Oak Street Apartments</t>
  </si>
  <si>
    <t>1456 OAK STREET NW</t>
  </si>
  <si>
    <t>2724 12th Street Northeast, Washington, District of Columbia 20018</t>
  </si>
  <si>
    <t>Brooks Row</t>
  </si>
  <si>
    <t>Deanwood Hills LLC</t>
  </si>
  <si>
    <t>https://app.dcoz.dc.gov/Content/Search/ViewCaseReport.aspx?case_id=15-10</t>
  </si>
  <si>
    <t>2724 12TH STREET NE</t>
  </si>
  <si>
    <t>1277 First Street Southeast, Washington, District of Columbia 20003</t>
  </si>
  <si>
    <t>F1rst (Ballpark Square)</t>
  </si>
  <si>
    <t>2407 15TH STREET NW</t>
  </si>
  <si>
    <t>911 2nd Street Northeast, Washington, District of Columbia 20002</t>
  </si>
  <si>
    <t>Pullman Place</t>
  </si>
  <si>
    <t>911 2ND STREET NE</t>
  </si>
  <si>
    <t>1827 Benning Road Northeast, Washington, District of Columbia 20002</t>
  </si>
  <si>
    <t>Tourus</t>
  </si>
  <si>
    <t>1827 BENNING ROAD NE</t>
  </si>
  <si>
    <t>4000 Brandywine Street Northwest, Washington, District of Columbia 20016</t>
  </si>
  <si>
    <t>The Frequency</t>
  </si>
  <si>
    <t>4000 BRANDYWINE STREET NW</t>
  </si>
  <si>
    <t>528 Kennedy Street Northwest, Washington, District of Columbia 20011</t>
  </si>
  <si>
    <t>528 Kennedy St NW</t>
  </si>
  <si>
    <t>528 KENNEDY STREET NW</t>
  </si>
  <si>
    <t>646 H Street Northeast, Washington, District of Columbia 20002</t>
  </si>
  <si>
    <t>646 H St NE</t>
  </si>
  <si>
    <t>646 H STREET NE</t>
  </si>
  <si>
    <t>1777 Columbia Road Northwest, Washington, District of Columbia 20009</t>
  </si>
  <si>
    <t>1777 Columbia Rd NW</t>
  </si>
  <si>
    <t>1777 COLUMBIA ROAD NW</t>
  </si>
  <si>
    <t>MRP Realty</t>
  </si>
  <si>
    <t>https://app.dcoz.dc.gov/Content/Search/ViewCaseReport.aspx?case_id=15-07</t>
  </si>
  <si>
    <t>1346 4th Street Southeast, Washington, District of Columbia 20003</t>
  </si>
  <si>
    <t>The Yards Parcel O-2</t>
  </si>
  <si>
    <t>1346 4TH STREET SE</t>
  </si>
  <si>
    <t>480 K Street Southwest, Washington, District of Columbia 20024</t>
  </si>
  <si>
    <t>The View at the Waterfront North</t>
  </si>
  <si>
    <t>480 K STREET SW</t>
  </si>
  <si>
    <t>3400-3429 10 PL SE, Washington, District of Columbia 20032</t>
  </si>
  <si>
    <t>Archer Park (Brownstein Commons) (IZ)</t>
  </si>
  <si>
    <t>3400 10TH PLACE SE</t>
  </si>
  <si>
    <t>3221 12th Street Northeast, Washington, District of Columbia 20017</t>
  </si>
  <si>
    <t>Jackson Place Flats</t>
  </si>
  <si>
    <t>C-2-B/HS-H</t>
  </si>
  <si>
    <t>3221 12TH STREET NE</t>
  </si>
  <si>
    <t>1339 Fort Stevens Drive Northwest, Washington, District of Columbia 20011</t>
  </si>
  <si>
    <t>Fort Stevens Place Apartments</t>
  </si>
  <si>
    <t>1339 FORT STEVENS DRIVE NW</t>
  </si>
  <si>
    <t>908-914 Eastern Avenue Northeast, Washington, District of Columbia 20019</t>
  </si>
  <si>
    <t>Hilltop Apartments (Acquisition)</t>
  </si>
  <si>
    <t>908 EASTERN AVENUE NE</t>
  </si>
  <si>
    <t>1111 Massachusetts Avenue Northwest, Washington, District of Columbia 20005</t>
  </si>
  <si>
    <t>Mass Place</t>
  </si>
  <si>
    <t>P.N. Hoffman Inc &amp; Riverside Baptist Church</t>
  </si>
  <si>
    <t>https://app.dcoz.dc.gov/Content/Search/ViewCaseReport.aspx?case_id=15-05</t>
  </si>
  <si>
    <t>1111 MASSACHUSETTS AVENUE NW</t>
  </si>
  <si>
    <t>305 37th Street Southeast, Washington, District of Columbia 20019</t>
  </si>
  <si>
    <t>WDC1 - TOPA</t>
  </si>
  <si>
    <t>305 37TH STREET SE</t>
  </si>
  <si>
    <t>3619 Georgia Avenue Northwest, Washington, District of Columbia 20010</t>
  </si>
  <si>
    <t>3619 Georgia Ave NW</t>
  </si>
  <si>
    <t>3619 GEORGIA AVENUE NW</t>
  </si>
  <si>
    <t>7201 Georgia Avenue Northwest, Washington, District of Columbia 20012</t>
  </si>
  <si>
    <t>Georgia Row at Walter Reed</t>
  </si>
  <si>
    <t>7201 GEORGIA AVENUE NW</t>
  </si>
  <si>
    <t>1628 11th Street Northwest, Washington, District of Columbia 20001</t>
  </si>
  <si>
    <t>1628 11th St NW</t>
  </si>
  <si>
    <t>1628 11TH STREET NW</t>
  </si>
  <si>
    <t>2461 Elvans Road Southeast, Washington, District of Columbia 20020</t>
  </si>
  <si>
    <t>Elvans Rd Townhomes</t>
  </si>
  <si>
    <t>2461 ELVANS ROAD SE</t>
  </si>
  <si>
    <t>2850 Douglass Place, Washington, District of Columbia 20020</t>
  </si>
  <si>
    <t>City View</t>
  </si>
  <si>
    <t>2850 DOUGLAS PLACE SE</t>
  </si>
  <si>
    <t>1164 Bladensburg Road Northeast, Washington, District of Columbia 20002</t>
  </si>
  <si>
    <t>1164 Bladensburg Road NE</t>
  </si>
  <si>
    <t>Comstock Sixth Street LLC</t>
  </si>
  <si>
    <t>https://app.dcoz.dc.gov/Content/Search/ViewCaseReport.aspx?case_id=15-04</t>
  </si>
  <si>
    <t>1164 BLADENSBURG ROAD NE</t>
  </si>
  <si>
    <t>6900 Georgia Avenue Northwest, Washington, District of Columbia 20012</t>
  </si>
  <si>
    <t>Abrams Hall</t>
  </si>
  <si>
    <t>4506 Georgia Avenue Northwest, Washington, District of Columbia 20011</t>
  </si>
  <si>
    <t>Partner Arms 2</t>
  </si>
  <si>
    <t>4506 GEORGIA AVENUE NW</t>
  </si>
  <si>
    <t>2619 Bladensburg Road Northeast, Washington, District of Columbia 20018</t>
  </si>
  <si>
    <t>Dianes House</t>
  </si>
  <si>
    <t>2619 BLADENSBURG ROAD NE</t>
  </si>
  <si>
    <t>504 C St NE, Washington, District of Columbia 20002</t>
  </si>
  <si>
    <t>504 C St NE</t>
  </si>
  <si>
    <t>R-2, FT/C-M-1</t>
  </si>
  <si>
    <t>504 C STREET NE</t>
  </si>
  <si>
    <t>3110 Georgia Ave NW, Washington, District of Columbia 20010</t>
  </si>
  <si>
    <t>3110 &amp; 3112 Georgia Ave. NW</t>
  </si>
  <si>
    <t>3110 GEORGIA AVENUE NW</t>
  </si>
  <si>
    <t>1772 Church St NW, Washington, District of Columbia 20036</t>
  </si>
  <si>
    <t>St. Thomas</t>
  </si>
  <si>
    <t>Aria Development Group</t>
  </si>
  <si>
    <t>https://app.dcoz.dc.gov/Content/Search/ViewCaseReport.aspx?case_id=15-03</t>
  </si>
  <si>
    <t>1772 CHURCH STREET NW</t>
  </si>
  <si>
    <t>4819 N Capitol St NE, Washington, District of Columbia 20011</t>
  </si>
  <si>
    <t>Tivoli Gardens TOPA</t>
  </si>
  <si>
    <t>4819 NORTH CAPITOL STREET NE</t>
  </si>
  <si>
    <t>800 6th St NW, Washington, District of Columbia 20001</t>
  </si>
  <si>
    <t>Wah Luck House</t>
  </si>
  <si>
    <t>800 6TH STREET NW</t>
  </si>
  <si>
    <t>4216 4th St SE, Washington, District of Columbia 20032</t>
  </si>
  <si>
    <t>Atlantic Gardens</t>
  </si>
  <si>
    <t>4216 4TH STREET SE</t>
  </si>
  <si>
    <t>R-5-C</t>
  </si>
  <si>
    <t>3614 12th Street Northeast, Washington, District of Columbia 20017</t>
  </si>
  <si>
    <t>3614 12th St NE</t>
  </si>
  <si>
    <t>3614 12TH STREET NE</t>
  </si>
  <si>
    <t>900 11th St SE, Washington, District of Columbia 20003</t>
  </si>
  <si>
    <t>Kipling House</t>
  </si>
  <si>
    <t>900 11TH STREET SE</t>
  </si>
  <si>
    <t>300 8th St NE, Washington, District of Columbia 20002</t>
  </si>
  <si>
    <t>300 8th St NE</t>
  </si>
  <si>
    <t>MHI-Brookland LLC</t>
  </si>
  <si>
    <t>https://app.dcoz.dc.gov/Content/Search/ViewCaseReport.aspx?case_id=15-02</t>
  </si>
  <si>
    <t>300 8TH STREET NE</t>
  </si>
  <si>
    <t>1201 Half St SE, Washington, District of Columbia 20003</t>
  </si>
  <si>
    <t>West Half St</t>
  </si>
  <si>
    <t>1201 HALF STREET SE</t>
  </si>
  <si>
    <t>1331 K Street SE, Washington, District of Columbia 20003</t>
  </si>
  <si>
    <t>1329 &amp; 1331 K ST Condos</t>
  </si>
  <si>
    <t>1331 K STREET SE</t>
  </si>
  <si>
    <t>1710 Gainesville St SE, Washington, District of Columbia 20020</t>
  </si>
  <si>
    <t>Gainesville Court 3</t>
  </si>
  <si>
    <t>D/R-5-A</t>
  </si>
  <si>
    <t>1710 GAINESVILLE STREET SE</t>
  </si>
  <si>
    <t>1009 Girard St NW, Washington, District of Columbia 20001</t>
  </si>
  <si>
    <t>Girard Street Green</t>
  </si>
  <si>
    <t>1009 GIRARD STREET NW</t>
  </si>
  <si>
    <t>2327 Good Hope Road Southeast, Washington, District of Columbia 20020</t>
  </si>
  <si>
    <t>Woodmont Crossing</t>
  </si>
  <si>
    <t>1122 Bladensburg Road Northeast, Washington, District of Columbia 20002</t>
  </si>
  <si>
    <t>1122-1124 Bladensburg Rd NE</t>
  </si>
  <si>
    <t>Level 2 Development</t>
  </si>
  <si>
    <t>https://app.dcoz.dc.gov/Content/Search/ViewCaseReport.aspx?case_id=15-01</t>
  </si>
  <si>
    <t>1122 BLADENSBURG ROAD NE</t>
  </si>
  <si>
    <t>1101 Pennsylvania Avenue Southeast, Washington, District of Columbia 20003</t>
  </si>
  <si>
    <t>Penn 11</t>
  </si>
  <si>
    <t>1101 PENNSYLVANIA AVENUE SE</t>
  </si>
  <si>
    <t>1928 Naylor Road Southeast, Washington, District of Columbia 20020</t>
  </si>
  <si>
    <t>MEDES</t>
  </si>
  <si>
    <t>1720 New Jersey Avenue Northwest, Washington, District of Columbia 20001</t>
  </si>
  <si>
    <t>The Hoxton</t>
  </si>
  <si>
    <t>1720 NEW JERSEY AVENUE NW</t>
  </si>
  <si>
    <t>4726 Sheriff Road Northeast, Washington, District of Columbia 20019</t>
  </si>
  <si>
    <t>Sheriff Road Apartments</t>
  </si>
  <si>
    <t>4726 SHERIFF ROAD NE</t>
  </si>
  <si>
    <t>1322 Main Drive Northwest, Washington, District of Columbia 20307</t>
  </si>
  <si>
    <t>Walter Reed - TPWR</t>
  </si>
  <si>
    <t>1322 MAIN DRIVE NW</t>
  </si>
  <si>
    <t>4201 7th Street Southeast, Washington, District of Columbia 20032</t>
  </si>
  <si>
    <t>Belmont Crossing</t>
  </si>
  <si>
    <t>4201 7TH STREET SE</t>
  </si>
  <si>
    <t>Barry Place Partners LLC</t>
  </si>
  <si>
    <t>617 Hamlin Street Northeast, Washington, District of Columbia 20017</t>
  </si>
  <si>
    <t>https://app.dcoz.dc.gov/Content/Search/ViewCaseReport.aspx?case_id=14-21</t>
  </si>
  <si>
    <t>Brookland Place Apartments</t>
  </si>
  <si>
    <t>617 HAMLIN STREET NE</t>
  </si>
  <si>
    <t>811 3rd Street Northwest, Washington, District of Columbia 20001</t>
  </si>
  <si>
    <t>Liberty Place Apartments</t>
  </si>
  <si>
    <t>811 3RD STREET NW</t>
  </si>
  <si>
    <t>5610 Colorado Avenue Northwest, Washington, District of Columbia 20011</t>
  </si>
  <si>
    <t>5610 Colorado</t>
  </si>
  <si>
    <t>5610 COLORADO AVENUE NW</t>
  </si>
  <si>
    <t>4701 Benning Road Southeast, Washington, District of Columbia 20019</t>
  </si>
  <si>
    <t>BEN-E Cooperative</t>
  </si>
  <si>
    <t>4701 BENNING ROAD SE</t>
  </si>
  <si>
    <t>301 Delafield Place Northwest, Washington, District of Columbia 20011</t>
  </si>
  <si>
    <t>301 Delafield Place</t>
  </si>
  <si>
    <t>301 DELAFIELD PLACE NW</t>
  </si>
  <si>
    <t>2530 Park Place Southeast, Washington, District of Columbia 20020</t>
  </si>
  <si>
    <t>2530-2532 Park Place SE</t>
  </si>
  <si>
    <t>2530 PARK PLACE SE</t>
  </si>
  <si>
    <t>1221 v Street Southeast, Washington, District of Columbia 20020</t>
  </si>
  <si>
    <t>1221 V Street SE</t>
  </si>
  <si>
    <t>1221 V STREET SE</t>
  </si>
  <si>
    <t>M St Dev Group LLC &amp; Square 772 Dev Group LLC</t>
  </si>
  <si>
    <t>https://app.dcoz.dc.gov/Content/Search/ViewCaseReport.aspx?case_id=14-19</t>
  </si>
  <si>
    <t>505 Jefferson Street Northwest, Washington, District of Columbia 20011</t>
  </si>
  <si>
    <t>505 Jefferson St NW</t>
  </si>
  <si>
    <t>505 JEFFERSON STREET NW</t>
  </si>
  <si>
    <t>5400 5th Street Northwest, Washington, District of Columbia 20011</t>
  </si>
  <si>
    <t>5400 5th St Acquisition</t>
  </si>
  <si>
    <t>5400 5TH STREET NW</t>
  </si>
  <si>
    <t>1035 48th Street Northeast, Washington, District of Columbia 20019</t>
  </si>
  <si>
    <t>1035 48th St NE</t>
  </si>
  <si>
    <t>1035 48TH STREET NE</t>
  </si>
  <si>
    <t>1708 Good Hope Road Southeast, Washington, District of Columbia 20020</t>
  </si>
  <si>
    <t>Bread for the City SE Center</t>
  </si>
  <si>
    <t>1708 GOOD HOPE ROAD SE</t>
  </si>
  <si>
    <t>1736 Rhode Island Avenue Northeast, Washington, District of Columbia 20018</t>
  </si>
  <si>
    <t>1736 Rhode Island Ave NE</t>
  </si>
  <si>
    <t>1736 RHODE ISLAND AVENUE NE</t>
  </si>
  <si>
    <t>813 Kennedy Street Northwest, Washington, District of Columbia 20011</t>
  </si>
  <si>
    <t>809-813 Kennedy St NW</t>
  </si>
  <si>
    <t>931 Longfellow Street Northwest, Washington, District of Columbia 20011</t>
  </si>
  <si>
    <t>Brightwood Gardens</t>
  </si>
  <si>
    <t>14-18</t>
  </si>
  <si>
    <t>Mid-City Financial Corporation &amp; Brentwood Associates LP &amp; MCF Brentwood SC LLC</t>
  </si>
  <si>
    <t>931 LONGFELLOW STREET NW</t>
  </si>
  <si>
    <t>https://app.dcoz.dc.gov/Content/Search/ViewCaseReport.aspx?case_id=14-18</t>
  </si>
  <si>
    <t>5 49th Street Southeast, Washington, District of Columbia 20019</t>
  </si>
  <si>
    <t>Crawford Landing Townhomes</t>
  </si>
  <si>
    <t>1125 Spring Road Northwest, Washington, District of Columbia 20010</t>
  </si>
  <si>
    <t>1125 Spring Road</t>
  </si>
  <si>
    <t>https://app.dcoz.dc.gov/Content/Search/ViewCaseReport.aspx?case_id=14-18A</t>
  </si>
  <si>
    <t>1125 SPRING ROAD NW</t>
  </si>
  <si>
    <t>1900 Gallaudet Street Northeast, Washington, District of Columbia 20002</t>
  </si>
  <si>
    <t>Crummell School</t>
  </si>
  <si>
    <t>1900 GALLAUDET STREET NE</t>
  </si>
  <si>
    <t>1000 4th Street Southwest, Washington, District of Columbia 20024</t>
  </si>
  <si>
    <t>Waterfront Station II</t>
  </si>
  <si>
    <t>1000 4TH STREET SW</t>
  </si>
  <si>
    <t>1214 Madison Street Northwest, Washington, District of Columbia 20011</t>
  </si>
  <si>
    <t>M2R_MA</t>
  </si>
  <si>
    <t>C-2-A/R-5-B</t>
  </si>
  <si>
    <t>C-2-A, R-5-A</t>
  </si>
  <si>
    <t>1214 MADISON STREET NW</t>
  </si>
  <si>
    <t>633 21st Street Northeast, Washington, District of Columbia 20002</t>
  </si>
  <si>
    <t>The Jacob</t>
  </si>
  <si>
    <t>633 21ST STREET NE</t>
  </si>
  <si>
    <t>811 Upshur Street Northwest, Washington, District of Columbia 20011</t>
  </si>
  <si>
    <t>811 Upshur St NW</t>
  </si>
  <si>
    <t>811 UPSHUR STREET NW</t>
  </si>
  <si>
    <t>2814 Georgia Avenue Northwest, Washington, District of Columbia 20001</t>
  </si>
  <si>
    <t>2814 Georgia Ave NW</t>
  </si>
  <si>
    <t>2814 GEORGIA AVENUE NW</t>
  </si>
  <si>
    <t>Jemals CDC LLC</t>
  </si>
  <si>
    <t>https://app.dcoz.dc.gov/Content/Search/ViewCaseReport.aspx?case_id=14-14</t>
  </si>
  <si>
    <t>1402 H Street Northeast, Washington, District of Columbia 20002</t>
  </si>
  <si>
    <t>Constellation on H</t>
  </si>
  <si>
    <t>1402 H STREET NE</t>
  </si>
  <si>
    <t>1904 Irving Street Northeast, Washington, District of Columbia 20018</t>
  </si>
  <si>
    <t>Amida</t>
  </si>
  <si>
    <t>1904 IRVING STREET NE</t>
  </si>
  <si>
    <t>57 N Street Northwest, Washington, District of Columbia 20001</t>
  </si>
  <si>
    <t>Chapman Stables</t>
  </si>
  <si>
    <t>57 N STREET NW</t>
  </si>
  <si>
    <t>1255 22nd Street Northwest, Washington, District of Columbia 20036</t>
  </si>
  <si>
    <t>Legacy West End</t>
  </si>
  <si>
    <t>HS-H/C-2-B</t>
  </si>
  <si>
    <t>HS-H/C-2-A</t>
  </si>
  <si>
    <t>1255 22ND STREET NW</t>
  </si>
  <si>
    <t>1345 K Street SE, Washington, District of Columbia 20003</t>
  </si>
  <si>
    <t>Stone Hill Condominiums</t>
  </si>
  <si>
    <t>1345 K STREET SE</t>
  </si>
  <si>
    <t>1350 Nicholson Street Northwest, Washington, District of Columbia 20011</t>
  </si>
  <si>
    <t>1350 Nicholson Street NW</t>
  </si>
  <si>
    <t>EAJ 1309 5th St LLC</t>
  </si>
  <si>
    <t>https://app.dcoz.dc.gov/Content/Search/ViewCaseReport.aspx?case_id=14-12</t>
  </si>
  <si>
    <t>1350 NICHOLSON STREET NW</t>
  </si>
  <si>
    <t>1510 North Capitol Street Northwest, Washington, District of Columbia 20001</t>
  </si>
  <si>
    <t>1510 North Capital Condos</t>
  </si>
  <si>
    <t>1510 NORTH CAPITOL STREET NW</t>
  </si>
  <si>
    <t>929 Kennedy Street Northwest, Washington, District of Columbia 20011</t>
  </si>
  <si>
    <t>929 Kennedy St. NW</t>
  </si>
  <si>
    <t>929 KENNEDY STREET NW</t>
  </si>
  <si>
    <t>5422 1st Place Northwest, Washington, District of Columbia 20011</t>
  </si>
  <si>
    <t>M2R_1K</t>
  </si>
  <si>
    <t>5422 1ST PLACE NW</t>
  </si>
  <si>
    <t>1715 Hamlin Street NE, Washington, District of Columbia 20018</t>
  </si>
  <si>
    <t>Hamlin Street Apartments</t>
  </si>
  <si>
    <t>1715 HAMLIN STREET NE</t>
  </si>
  <si>
    <t>4523 Georgia Avenue Northwest, Washington, District of Columbia 20011</t>
  </si>
  <si>
    <t>4523 Georgia Ave NW</t>
  </si>
  <si>
    <t>4523 GEORGIA AVENUE NW</t>
  </si>
  <si>
    <t>37 Missouri Avenue NW, Washington, District of Columbia 20011</t>
  </si>
  <si>
    <t>Missouri Flats</t>
  </si>
  <si>
    <t>QC 369 LLC</t>
  </si>
  <si>
    <t>https://app.dcoz.dc.gov/Content/Search/ViewCaseReport.aspx?case_id=14-09</t>
  </si>
  <si>
    <t>37 MISSOURI AVENUE NW</t>
  </si>
  <si>
    <t>625 Park Road Northwest, Washington, District of Columbia 20010</t>
  </si>
  <si>
    <t>625 Park Rd NW</t>
  </si>
  <si>
    <t>625 PARK ROAD NW</t>
  </si>
  <si>
    <t>1522 Rhode Island Avenue Northeast, Washington, District of Columbia 20018</t>
  </si>
  <si>
    <t>1522 Rhode Island Ave NE</t>
  </si>
  <si>
    <t>1522 RHODE ISLAND AVENUE NE</t>
  </si>
  <si>
    <t>1201 Kearny Street Northeast, Washington, District of Columbia 20017</t>
  </si>
  <si>
    <t>DD/C-2-C, DD/C-2-A</t>
  </si>
  <si>
    <t>Mews at Kearny</t>
  </si>
  <si>
    <t>DD/C-2-A, DD/C-2-C</t>
  </si>
  <si>
    <t>4910 Georgia Avenue Northwest, Washington, District of Columbia 20011</t>
  </si>
  <si>
    <t>4910 Georgia Ave NW</t>
  </si>
  <si>
    <t>4910 GEORGIA AVENUE NW</t>
  </si>
  <si>
    <t>917 Sheridan Street Northwest, Washington, District of Columbia 20011</t>
  </si>
  <si>
    <t>917 Sheridan</t>
  </si>
  <si>
    <t>917 SHERIDAN STREET NW</t>
  </si>
  <si>
    <t>710 Jefferson Street Northwest, Washington, District of Columbia 20011</t>
  </si>
  <si>
    <t>710 Jefferson St NW</t>
  </si>
  <si>
    <t>Portner Place LLC</t>
  </si>
  <si>
    <t>https://app.dcoz.dc.gov/Content/Search/ViewCaseReport.aspx?case_id=14-08</t>
  </si>
  <si>
    <t>710 JEFFERSON STREET NW</t>
  </si>
  <si>
    <t>4922 Call Place Southeast, Washington, District of Columbia 20019</t>
  </si>
  <si>
    <t>Amber Overlook</t>
  </si>
  <si>
    <t>1220 Pennsylvania Avenue Southeast, Washington, District of Columbia 20003</t>
  </si>
  <si>
    <t>Capitol Courts</t>
  </si>
  <si>
    <t>1220 PENNSYLVANIA AVENUE SE</t>
  </si>
  <si>
    <t>2009 8th Street Northwest, Washington, District of Columbia 20001</t>
  </si>
  <si>
    <t>2009 8th St NW</t>
  </si>
  <si>
    <t>2009 8TH STREET NW</t>
  </si>
  <si>
    <t>660 Glick Court NW, Washington, District of Columbia 20001</t>
  </si>
  <si>
    <t>Glick Court</t>
  </si>
  <si>
    <t>R-5-D, CR</t>
  </si>
  <si>
    <t>660 GLICK COURT NW</t>
  </si>
  <si>
    <t>1021 Bladensburg Road Northeast, Washington, District of Columbia 20002</t>
  </si>
  <si>
    <t>Mercer Lofts</t>
  </si>
  <si>
    <t>1211 Van Street Southeast, Washington, District of Columbia 20003</t>
  </si>
  <si>
    <t>Avidian</t>
  </si>
  <si>
    <t>GG Union LP, 1250 4th St LLC &amp; 4th st NE LLC</t>
  </si>
  <si>
    <t>https://app.dcoz.dc.gov/Content/Search/ViewCaseReport.aspx?case_id=14-07</t>
  </si>
  <si>
    <t>1211 VAN STREET SE</t>
  </si>
  <si>
    <t>836 Varnum Street Northwest, Washington, District of Columbia 20011</t>
  </si>
  <si>
    <t>836 Varnum St NW</t>
  </si>
  <si>
    <t>838 Varnum Street Northwest, Washington, District of Columbia 20011</t>
  </si>
  <si>
    <t>838 Varnum St NW</t>
  </si>
  <si>
    <t>1501 E Street Southeast, Washington, District of Columbia 20003</t>
  </si>
  <si>
    <t>Cynthia Towns</t>
  </si>
  <si>
    <t>1501 E STREET SE</t>
  </si>
  <si>
    <t>2213 14th Street Northwest, Washington, District of Columbia 20009</t>
  </si>
  <si>
    <t>2213 14th ST SW</t>
  </si>
  <si>
    <t>https://app.dcoz.dc.gov/Content/Search/ViewCaseReport.aspx?case_id=14-07B</t>
  </si>
  <si>
    <t>2213 14TH STREET NW</t>
  </si>
  <si>
    <t>4804 Georgia Avenue Northwest, Washington, District of Columbia 20012</t>
  </si>
  <si>
    <t>4804 Georgia Ave NW</t>
  </si>
  <si>
    <t>4804 GEORGIA AVENUE NW</t>
  </si>
  <si>
    <t>1734 Montello Avenue Northeast, Washington, District of Columbia 20002</t>
  </si>
  <si>
    <t>1734 Montello Ave NE</t>
  </si>
  <si>
    <t>1734 MONTELLO AVENUE NE</t>
  </si>
  <si>
    <t>7700 Georgia Avenue Northwest, Washington, District of Columbia 20012</t>
  </si>
  <si>
    <t>7700 Georgia</t>
  </si>
  <si>
    <t>5301 Connecticut Avenue Northwest, Washington, District of Columbia 20015</t>
  </si>
  <si>
    <t>5301-5303 Connecticut Ave NW</t>
  </si>
  <si>
    <t>5301 CONNECTICUT AVENUE NW</t>
  </si>
  <si>
    <t>1605 Good Hope Road Southeast, Washington, District of Columbia 20020</t>
  </si>
  <si>
    <t>Nerano 1</t>
  </si>
  <si>
    <t>1605 GOOD HOPE ROAD SE</t>
  </si>
  <si>
    <t>1607 Good Hope Road Southeast, Washington, District of Columbia 20020</t>
  </si>
  <si>
    <t>Nerano 2</t>
  </si>
  <si>
    <t>1250 4th St Edens LLC</t>
  </si>
  <si>
    <t>1607 GOOD HOPE ROAD SE</t>
  </si>
  <si>
    <t>4016 South Capitol Street Southeast, Washington, District of Columbia 20032</t>
  </si>
  <si>
    <t>4016-4022 S Capitol Street SE</t>
  </si>
  <si>
    <t>3600 Ely Place Southeast, Washington, District of Columbia 20019</t>
  </si>
  <si>
    <t>Anacostia Gardens Apartments</t>
  </si>
  <si>
    <t>3600 ELY PLACE SE</t>
  </si>
  <si>
    <t>3300 6th Street Southeast, Washington, District of Columbia 20032</t>
  </si>
  <si>
    <t>Randle Hill Apts</t>
  </si>
  <si>
    <t>https://app.dcoz.dc.gov/Content/Search/ViewCaseReport.aspx?case_id=14-07A</t>
  </si>
  <si>
    <t>3300 6TH STREET SE</t>
  </si>
  <si>
    <t>4 R Street Northwest, Washington, District of Columbia 20001</t>
  </si>
  <si>
    <t>4 R Street Northwest</t>
  </si>
  <si>
    <t>4 R STREET NW</t>
  </si>
  <si>
    <t>415 14th Street Southeast, Washington, District of Columbia 20003</t>
  </si>
  <si>
    <t>Beckerts Park (Capitol Hill Apartments on 14th)</t>
  </si>
  <si>
    <t>415 14TH STREET SE</t>
  </si>
  <si>
    <t>6800 Georgia Avenue Northwest, Washington, District of Columbia 20307</t>
  </si>
  <si>
    <t>Walter Reed Building V/U-A/B</t>
  </si>
  <si>
    <t>6800 GEORGIA AVENUE NW</t>
  </si>
  <si>
    <t>1815 Columbia Road Northwest, Washington, District of Columbia 20009</t>
  </si>
  <si>
    <t>Kalorama comet</t>
  </si>
  <si>
    <t>14-04</t>
  </si>
  <si>
    <t>Professional Associates and International Finance Corporation</t>
  </si>
  <si>
    <t>https://app.dcoz.dc.gov/Content/Search/ViewCaseReport.aspx?case_id=14-04</t>
  </si>
  <si>
    <t>1815 COLUMBIA ROAD NW</t>
  </si>
  <si>
    <t>1028 Bladensburg Road Northeast, Washington, District of Columbia 20002</t>
  </si>
  <si>
    <t>1028 Bladensburg Rd NE</t>
  </si>
  <si>
    <t>1028 BLADENSBURG ROAD NE</t>
  </si>
  <si>
    <t>26 Florida Avenue Northeast, Washington, District of Columbia 20002</t>
  </si>
  <si>
    <t>26 Florida Ave NE</t>
  </si>
  <si>
    <t>26 FLORIDA AVENUE NE</t>
  </si>
  <si>
    <t>205 v Street Northwest, Washington, District of Columbia 20001</t>
  </si>
  <si>
    <t>205 V St NW</t>
  </si>
  <si>
    <t>205 V STREET NW</t>
  </si>
  <si>
    <t>https://app.dcoz.dc.gov/Content/Search/ViewCaseReport.aspx?case_id=14-04A</t>
  </si>
  <si>
    <t>1676 Maryland Avenue Northeast, Washington, District of Columbia 20002</t>
  </si>
  <si>
    <t>Flats at Atlas Phase II</t>
  </si>
  <si>
    <t>1676 MARYLAND AVENUE NE</t>
  </si>
  <si>
    <t>1100 Eastern Ave NE</t>
  </si>
  <si>
    <t>3500 East Capitol Street Northeast, Washington, District of Columbia 20019</t>
  </si>
  <si>
    <t>3500 East Capitol Street NE Phase II</t>
  </si>
  <si>
    <t>Marys House</t>
  </si>
  <si>
    <t>14-01</t>
  </si>
  <si>
    <t>Jemals Hechts LLC</t>
  </si>
  <si>
    <t>https://app.dcoz.dc.gov/Content/Search/ViewCaseReport.aspx?case_id=14-01</t>
  </si>
  <si>
    <t>930 Randolph Street Northwest, Washington, District of Columbia 20011</t>
  </si>
  <si>
    <t>Petworth Station Feb 2018</t>
  </si>
  <si>
    <t>930 RANDOLPH STREET NW</t>
  </si>
  <si>
    <t>1338 R Street Northwest, Washington, District of Columbia 20009</t>
  </si>
  <si>
    <t>SOME - Anna Cooper House</t>
  </si>
  <si>
    <t>1338 R STREET NW</t>
  </si>
  <si>
    <t>3418 18th Street Northeast, Washington, District of Columbia 20018</t>
  </si>
  <si>
    <t>3418 18th Street NW</t>
  </si>
  <si>
    <t>https://app.dcoz.dc.gov/Content/Search/ViewCaseReport.aspx?case_id=14-01A</t>
  </si>
  <si>
    <t>3418 18TH STREET NE</t>
  </si>
  <si>
    <t>1532 North Capitol Street Northwest, Washington, District of Columbia 20001</t>
  </si>
  <si>
    <t>1532 North Capitol NW</t>
  </si>
  <si>
    <t>1532 NORTH CAPITOL STREET NW</t>
  </si>
  <si>
    <t>1203 Jefferson Street Northwest, Washington, District of Columbia 20011</t>
  </si>
  <si>
    <t>1203 Jefferson St NW</t>
  </si>
  <si>
    <t>1416 Quincy Street Northwest, Washington, District of Columbia 20011</t>
  </si>
  <si>
    <t>1416 Quincy St NW</t>
  </si>
  <si>
    <t>C-M-2</t>
  </si>
  <si>
    <t>1416 QUINCY STREET NW</t>
  </si>
  <si>
    <t>1410 Quincy Street Northwest, Washington, District of Columbia 20011</t>
  </si>
  <si>
    <t>1408-1410 Quincy St NW</t>
  </si>
  <si>
    <t>1410 QUINCY STREET NW</t>
  </si>
  <si>
    <t>1447 Oak Street Northwest, Washington, District of Columbia 20010</t>
  </si>
  <si>
    <t>Rhode Island Condos</t>
  </si>
  <si>
    <t>1447 OAK STREET NW</t>
  </si>
  <si>
    <t>1704 R Street Southeast, Washington, District of Columbia 20020</t>
  </si>
  <si>
    <t>1704 R St SE</t>
  </si>
  <si>
    <t>1704 R STREET SE</t>
  </si>
  <si>
    <t>13-18</t>
  </si>
  <si>
    <t>WBG Wheeler Road LLC</t>
  </si>
  <si>
    <t>https://app.dcoz.dc.gov/Content/Search/ViewCaseReport.aspx?case_id=13-18</t>
  </si>
  <si>
    <t>2027 Rhode Island Avenue Northeast, Washington, District of Columbia 20018</t>
  </si>
  <si>
    <t>2027 Rhode Island Ave</t>
  </si>
  <si>
    <t>618 T Street Northwest, Washington, District of Columbia 20001</t>
  </si>
  <si>
    <t>The Shaw</t>
  </si>
  <si>
    <t>721 Kennedy Street Northwest, Washington, District of Columbia 20011</t>
  </si>
  <si>
    <t>WSH 7K</t>
  </si>
  <si>
    <t>https://app.dcoz.dc.gov/Content/Search/ViewCaseReport.aspx?case_id=13-18A</t>
  </si>
  <si>
    <t>721 KENNEDY STREET NW</t>
  </si>
  <si>
    <t>2911 Rhode Island Avenue Northeast, Washington, District of Columbia 20018</t>
  </si>
  <si>
    <t>The Shirley</t>
  </si>
  <si>
    <t>C-1</t>
  </si>
  <si>
    <t>2911 RHODE ISLAND AVENUE NE</t>
  </si>
  <si>
    <t>2711 13th Street Northeast, Washington, District of Columbia 20017</t>
  </si>
  <si>
    <t>Rhode Island Ave</t>
  </si>
  <si>
    <t>2711 13TH STREET NE</t>
  </si>
  <si>
    <t>35 2BR and 20 3BR</t>
  </si>
  <si>
    <t>1400 W Street Northwest, Washington, District of Columbia 20009</t>
  </si>
  <si>
    <t>Brownstein Commons LP</t>
  </si>
  <si>
    <t>1400 W ST NW</t>
  </si>
  <si>
    <t>https://app.dcoz.dc.gov/Content/Search/ViewCaseReport.aspx?case_id=13-17</t>
  </si>
  <si>
    <t>1400 W STREET NW</t>
  </si>
  <si>
    <t>4656 Livingston Road Southeast, Washington, District of Columbia 20032</t>
  </si>
  <si>
    <t>Livingston Road Senior Apartments</t>
  </si>
  <si>
    <t>4111 Kansas Avenue Northwest, Washington, District of Columbia 20011</t>
  </si>
  <si>
    <t>4111 Kansas Ave NW</t>
  </si>
  <si>
    <t>4111 KANSAS AVENUE NW</t>
  </si>
  <si>
    <t>R-5-A</t>
  </si>
  <si>
    <t>1518 North Capitol Street Northwest, Washington, District of Columbia 20001</t>
  </si>
  <si>
    <t>Truxton circle</t>
  </si>
  <si>
    <t>1518 NORTH CAPITOL STREET NW</t>
  </si>
  <si>
    <t>5581 South Dakota Avenue Northeast, Washington, District of Columbia 20011</t>
  </si>
  <si>
    <t>Fort Totten Triangle</t>
  </si>
  <si>
    <t>5581 SOUTH DAKOTA AVENUE NE</t>
  </si>
  <si>
    <t>1474 Columbia Road Northwest, Washington, District of Columbia 20009</t>
  </si>
  <si>
    <t>Maycroft Rehab II</t>
  </si>
  <si>
    <t>1474 COLUMBIA ROAD NW</t>
  </si>
  <si>
    <t>2612 4th Street Northeast, Washington, District of Columbia 20002</t>
  </si>
  <si>
    <t>2612 4th St NE</t>
  </si>
  <si>
    <t>2612 4TH STREET NE</t>
  </si>
  <si>
    <t>785 Lamont Street Northwest, Washington, District of Columbia 20010</t>
  </si>
  <si>
    <t>785 Lamont St NW</t>
  </si>
  <si>
    <t>785 LAMONT STREET NW</t>
  </si>
  <si>
    <t>927 Kennedy St NW, Washington, District of Columbia 20011</t>
  </si>
  <si>
    <t>927 Kennedy St NW</t>
  </si>
  <si>
    <t>927 KENNEDY STREET NW</t>
  </si>
  <si>
    <t>4811 North Capitol Street NE, Washington, District of Columbia 20011</t>
  </si>
  <si>
    <t>Tivoli Gardens</t>
  </si>
  <si>
    <t>4811 NORTH CAPITOL STREET NE</t>
  </si>
  <si>
    <t>Kenilworth 166 phase 1</t>
  </si>
  <si>
    <t>801 N Street Northwest, Washington, District of Columbia 20007</t>
  </si>
  <si>
    <t>801 N St NW</t>
  </si>
  <si>
    <t>801 N STREET NW</t>
  </si>
  <si>
    <t>88 v Street Southwest, Washington, District of Columbia 20024</t>
  </si>
  <si>
    <t>88 V St SW</t>
  </si>
  <si>
    <t>88 V STREET SW</t>
  </si>
  <si>
    <t>Combo project of 74 townhouses and a multi-unit bldg of 190-205 units.</t>
  </si>
  <si>
    <t>Vision McMillan Partners LLC &amp; DMPED</t>
  </si>
  <si>
    <t>1614 26th Pl SE, Washington, District of Columbia 20020</t>
  </si>
  <si>
    <t>26th Place Flats</t>
  </si>
  <si>
    <t>https://app.dcoz.dc.gov/Content/Search/ViewCaseReport.aspx?case_id=13-14</t>
  </si>
  <si>
    <t>1614 26TH PLACE SE</t>
  </si>
  <si>
    <t>5701 Dix Street Northeast, Washington, District of Columbia 20019</t>
  </si>
  <si>
    <t>Turner Flats at Beulah Crossing</t>
  </si>
  <si>
    <t>2900 12th Street Northeast, Washington, District of Columbia 20017</t>
  </si>
  <si>
    <t>Aramko condominium</t>
  </si>
  <si>
    <t>1731 Kalorama Road Northwest, Washington, District of Columbia 20009</t>
  </si>
  <si>
    <t>1731 Kalorama Rd NW</t>
  </si>
  <si>
    <t>C-3-C, CR</t>
  </si>
  <si>
    <t>1731 KALORAMA ROAD NW</t>
  </si>
  <si>
    <t>Unzoned</t>
  </si>
  <si>
    <t>1357 R Street Northwest, Washington, District of Columbia 20001</t>
  </si>
  <si>
    <t>The Liz</t>
  </si>
  <si>
    <t>1357 R STREET NW</t>
  </si>
  <si>
    <t>920 H Street Northeast, Washington, District of Columbia 20002</t>
  </si>
  <si>
    <t>Ashton Park</t>
  </si>
  <si>
    <t>920 H STREET NE</t>
  </si>
  <si>
    <t>2607 Connecticut Avenue Northwest, Washington, District of Columbia 20009</t>
  </si>
  <si>
    <t>2607 Connecticut Ave NW</t>
  </si>
  <si>
    <t>2607 CONNECTICUT AVENUE NW</t>
  </si>
  <si>
    <t>1460 Belmont St NW, Washington, District of Columbia 20009</t>
  </si>
  <si>
    <t>1460 Belmont St NW</t>
  </si>
  <si>
    <t>13-12</t>
  </si>
  <si>
    <t>1333 M St SE LLC</t>
  </si>
  <si>
    <t>https://app.dcoz.dc.gov/Content/Search/ViewCaseReport.aspx?case_id=13-12</t>
  </si>
  <si>
    <t>1724 Kalorama Road Northwest, Washington, District of Columbia 20009</t>
  </si>
  <si>
    <t>1724 Kalorama Rd Apartments</t>
  </si>
  <si>
    <t>1724 KALORAMA ROAD NW</t>
  </si>
  <si>
    <t>218 Vine Street Northwest, Washington, District of Columbia 20012</t>
  </si>
  <si>
    <t>218 Vine St NW</t>
  </si>
  <si>
    <t>218 VINE STREET NW</t>
  </si>
  <si>
    <t>https://app.dcoz.dc.gov/Content/Search/ViewCaseReport.aspx?case_id=13-12A</t>
  </si>
  <si>
    <t>Homes Within Reach</t>
  </si>
  <si>
    <t>Jubilee Kalorama</t>
  </si>
  <si>
    <t>17 Mississippi Avenue Southeast, Washington, District of Columbia 20032</t>
  </si>
  <si>
    <t>17 Mississippi Ave SE</t>
  </si>
  <si>
    <t>2442 Martin Luther King Junior Avenue Southeast, Washington, District of Columbia 20032</t>
  </si>
  <si>
    <t>2442 MLK</t>
  </si>
  <si>
    <t>1500 Meridian Place Northwest, Washington, District of Columbia 20010</t>
  </si>
  <si>
    <t>Urban Village Phase 1</t>
  </si>
  <si>
    <t>1500 MERIDIAN PLACE NW</t>
  </si>
  <si>
    <t>1301 Savannah Street Southeast, Washington, District of Columbia 20032</t>
  </si>
  <si>
    <t>Savannah Apartments II</t>
  </si>
  <si>
    <t>1301 SAVANNAH STREET SE</t>
  </si>
  <si>
    <t>13-10</t>
  </si>
  <si>
    <t>ZP Georgia LP</t>
  </si>
  <si>
    <t>https://app.dcoz.dc.gov/Content/Search/ViewCaseReport.aspx?case_id=13-10</t>
  </si>
  <si>
    <t>https://app.dcoz.dc.gov/Content/Search/ViewCaseReport.aspx?case_id=13-10A</t>
  </si>
  <si>
    <t>GA/C-2-A</t>
  </si>
  <si>
    <t>Stanton Square LLC</t>
  </si>
  <si>
    <t>https://app.dcoz.dc.gov/Content/Search/ViewCaseReport.aspx?case_id=13-09</t>
  </si>
  <si>
    <t>https://app.dcoz.dc.gov/Content/Search/ViewCaseReport.aspx?case_id=13-09B</t>
  </si>
  <si>
    <t>R-5-A, SP-1</t>
  </si>
  <si>
    <t>Square 5914 LLC</t>
  </si>
  <si>
    <t>https://app.dcoz.dc.gov/Content/Search/ViewCaseReport.aspx?case_id=13-08</t>
  </si>
  <si>
    <t>C-3-B</t>
  </si>
  <si>
    <t>Forest City Washington</t>
  </si>
  <si>
    <t>https://app.dcoz.dc.gov/Content/Search/ViewCaseReport.aspx?case_id=13-05</t>
  </si>
  <si>
    <t>https://app.dcoz.dc.gov/Content/Search/ViewCaseReport.aspx?case_id=13-05C</t>
  </si>
  <si>
    <t>CG/CR, CG/W-1</t>
  </si>
  <si>
    <t>ICG 16th Street Associates LLC</t>
  </si>
  <si>
    <t>https://app.dcoz.dc.gov/Content/Search/ViewCaseReport.aspx?case_id=13-04</t>
  </si>
  <si>
    <t>SP-2</t>
  </si>
  <si>
    <t>12-21</t>
  </si>
  <si>
    <t>Covenant Baptist Church</t>
  </si>
  <si>
    <t>https://app.dcoz.dc.gov/Content/Search/ViewCaseReport.aspx?case_id=12-21</t>
  </si>
  <si>
    <t>https://app.dcoz.dc.gov/Content/Search/ViewCaseReport.aspx?case_id=12-21A</t>
  </si>
  <si>
    <t>Housing intended for persons age 55 or over to the extent permitted by law</t>
  </si>
  <si>
    <t>13th and U Lessee LLC</t>
  </si>
  <si>
    <t>https://app.dcoz.dc.gov/Content/Search/ViewCaseReport.aspx?case_id=12-20</t>
  </si>
  <si>
    <t>https://app.dcoz.dc.gov/Content/Search/ViewCaseReport.aspx?case_id=12-20A</t>
  </si>
  <si>
    <t>ARTS/CR</t>
  </si>
  <si>
    <t>ARTS/C-2-A</t>
  </si>
  <si>
    <t>4 weeks of monitoring of trip generations with DDOT</t>
  </si>
  <si>
    <t>USL WDC H Street LLC &amp; H Street Self Storage LLC</t>
  </si>
  <si>
    <t>https://app.dcoz.dc.gov/Content/Search/ViewCaseReport.aspx?case_id=12-18</t>
  </si>
  <si>
    <t>https://app.dcoz.dc.gov/Content/Search/ViewCaseReport.aspx?case_id=12-18B</t>
  </si>
  <si>
    <t>R-5-B, HS-H/C-2-B</t>
  </si>
  <si>
    <t>C-2-B and R-4</t>
  </si>
  <si>
    <t>https://app.dcoz.dc.gov/Content/Search/ViewCaseReport.aspx?case_id=12-16</t>
  </si>
  <si>
    <t>R-2 and R-5-A</t>
  </si>
  <si>
    <t>3rd &amp; M and Park Inn Associates LP</t>
  </si>
  <si>
    <t>https://app.dcoz.dc.gov/Content/Search/ViewCaseReport.aspx?case_id=12-14</t>
  </si>
  <si>
    <t>R-5-D</t>
  </si>
  <si>
    <t>B&amp;B 50 Florida Avenue LLC</t>
  </si>
  <si>
    <t>https://app.dcoz.dc.gov/Content/Search/ViewCaseReport.aspx?case_id=12-02</t>
  </si>
  <si>
    <t>C-2-A and C-M-2</t>
  </si>
  <si>
    <t>Baywood Hotels</t>
  </si>
  <si>
    <t>https://app.dcoz.dc.gov/Content/Search/ViewCaseReport.aspx?case_id=11-25</t>
  </si>
  <si>
    <t>Hotel</t>
  </si>
  <si>
    <t>Stanton-Eastbanc LLC</t>
  </si>
  <si>
    <t>https://app.dcoz.dc.gov/Content/Search/ViewCaseReport.aspx?case_id=11-24</t>
  </si>
  <si>
    <t>Adams Morgan Church Hotel LLC</t>
  </si>
  <si>
    <t>https://app.dcoz.dc.gov/Content/Search/ViewCaseReport.aspx?case_id=11-17</t>
  </si>
  <si>
    <t>RC/C-2-B and R-5-B</t>
  </si>
  <si>
    <t>TC/CSG St. Matthews LLC</t>
  </si>
  <si>
    <t>https://app.dcoz.dc.gov/Content/Search/ViewCaseReport.aspx?case_id=11-13</t>
  </si>
  <si>
    <t>https://app.dcoz.dc.gov/Content/Search/ViewCaseReport.aspx?case_id=11-13A</t>
  </si>
  <si>
    <t>138-164</t>
  </si>
  <si>
    <t>EastBanc-W.D.C. Partners LLC</t>
  </si>
  <si>
    <t>https://app.dcoz.dc.gov/Content/Search/ViewCaseReport.aspx?case_id=11-12</t>
  </si>
  <si>
    <t>Duball Petworth LLC</t>
  </si>
  <si>
    <t>https://app.dcoz.dc.gov/Content/Search/ViewCaseReport.aspx?case_id=11-09</t>
  </si>
  <si>
    <t>GA/C-3-A</t>
  </si>
  <si>
    <t>New grocery store</t>
  </si>
  <si>
    <t>MCREF Embassy LLC</t>
  </si>
  <si>
    <t>https://app.dcoz.dc.gov/Content/Search/ViewCaseReport.aspx?case_id=11-08</t>
  </si>
  <si>
    <t>https://app.dcoz.dc.gov/Content/Search/ViewCaseReport.aspx?case_id=11-08C</t>
  </si>
  <si>
    <t>R-5-D and D/R-5-B</t>
  </si>
  <si>
    <t>60-90</t>
  </si>
  <si>
    <t>Wharf Phase 3 REIT Leaseholder, LLC</t>
  </si>
  <si>
    <t>https://app.dcoz.dc.gov/Content/Search/ViewCaseReport.aspx?case_id=11-03</t>
  </si>
  <si>
    <t>https://app.dcoz.dc.gov/Content/Search/ViewCaseReport.aspx?case_id=11-03J</t>
  </si>
  <si>
    <t>C-3-C, R-5-B, W-1</t>
  </si>
  <si>
    <t>W-1 and R-3</t>
  </si>
  <si>
    <t>Hoffman-Struever Waterfront LLC</t>
  </si>
  <si>
    <t>W-1, C-3-C, R-5-B</t>
  </si>
  <si>
    <t>901 Monroe Street LLC</t>
  </si>
  <si>
    <t>https://app.dcoz.dc.gov/Content/Search/ViewCaseReport.aspx?case_id=10-28</t>
  </si>
  <si>
    <t>R-2 &amp; C-1</t>
  </si>
  <si>
    <t>10-26</t>
  </si>
  <si>
    <t>3321 Georgia LLC</t>
  </si>
  <si>
    <t>https://app.dcoz.dc.gov/Content/Search/ViewCaseReport.aspx?case_id=10-26</t>
  </si>
  <si>
    <t>https://app.dcoz.dc.gov/Content/Search/ViewCaseReport.aspx?case_id=10-26A</t>
  </si>
  <si>
    <t>GA/C-2-B</t>
  </si>
  <si>
    <t>Jemals Babes</t>
  </si>
  <si>
    <t>https://app.dcoz.dc.gov/Content/Search/ViewCaseReport.aspx?case_id=10-23</t>
  </si>
  <si>
    <t>The Nannie Helen at 4800</t>
  </si>
  <si>
    <t>https://app.dcoz.dc.gov/Content/Search/ViewCaseReport.aspx?case_id=10-11</t>
  </si>
  <si>
    <t>Parcel Seven Associates LLC</t>
  </si>
  <si>
    <t>https://app.dcoz.dc.gov/Content/Search/ViewCaseReport.aspx?case_id=10-03</t>
  </si>
  <si>
    <t>https://app.dcoz.dc.gov/Content/Search/ViewCaseReport.aspx?case_id=10-03B</t>
  </si>
  <si>
    <t>G.K.D. 1412 Chapin Street LLC</t>
  </si>
  <si>
    <t>https://app.dcoz.dc.gov/Content/Search/ViewCaseReport.aspx?case_id=09-15</t>
  </si>
  <si>
    <t>09-08B</t>
  </si>
  <si>
    <t>D.C. Wheel Productions, Inc. dba Dance Place</t>
  </si>
  <si>
    <t>https://app.dcoz.dc.gov/Content/Search/ViewCaseReport.aspx?case_id=09-08B</t>
  </si>
  <si>
    <t>09-08</t>
  </si>
  <si>
    <t>Brookland Artspace Lofts LLC</t>
  </si>
  <si>
    <t>https://app.dcoz.dc.gov/Content/Search/ViewCaseReport.aspx?case_id=09-08</t>
  </si>
  <si>
    <t>09-05A</t>
  </si>
  <si>
    <t>United House of Prayer for All People</t>
  </si>
  <si>
    <t>https://app.dcoz.dc.gov/Content/Search/ViewCaseReport.aspx?case_id=09-05A</t>
  </si>
  <si>
    <t>09-03E</t>
  </si>
  <si>
    <t>Skyland Holdings, LLC</t>
  </si>
  <si>
    <t>https://app.dcoz.dc.gov/Content/Search/ViewCaseReport.aspx?case_id=09-03E</t>
  </si>
  <si>
    <t>08-34G</t>
  </si>
  <si>
    <t>Capitol Crossing I, LLC</t>
  </si>
  <si>
    <t>https://app.dcoz.dc.gov/Content/Search/ViewCaseReport.aspx?case_id=08-34G</t>
  </si>
  <si>
    <t>08-34F</t>
  </si>
  <si>
    <t>Capitol Crossing V, LLC</t>
  </si>
  <si>
    <t>https://app.dcoz.dc.gov/Content/Search/ViewCaseReport.aspx?case_id=08-34F</t>
  </si>
  <si>
    <t>08-34C</t>
  </si>
  <si>
    <t>Capitol Crossing IV LLC &amp; Archdiocese of Washington Holy Rosary</t>
  </si>
  <si>
    <t>https://app.dcoz.dc.gov/Content/Search/ViewCaseReport.aspx?case_id=08-34C</t>
  </si>
  <si>
    <t>HR/C-4</t>
  </si>
  <si>
    <t>08-34B</t>
  </si>
  <si>
    <t>Center Place Holdings LLC</t>
  </si>
  <si>
    <t>https://app.dcoz.dc.gov/Content/Search/ViewCaseReport.aspx?case_id=08-34B</t>
  </si>
  <si>
    <t>08-27A</t>
  </si>
  <si>
    <t>American Institute of Architects</t>
  </si>
  <si>
    <t>https://app.dcoz.dc.gov/Content/Search/ViewCaseReport.aspx?case_id=08-27A</t>
  </si>
  <si>
    <t>08-26</t>
  </si>
  <si>
    <t>Georgia &amp; Lamont L.P.</t>
  </si>
  <si>
    <t>https://app.dcoz.dc.gov/Content/Search/ViewCaseReport.aspx?case_id=08-26</t>
  </si>
  <si>
    <t>GAC-2-B</t>
  </si>
  <si>
    <t>08-25</t>
  </si>
  <si>
    <t>Matthews Memorial</t>
  </si>
  <si>
    <t>https://app.dcoz.dc.gov/Content/Search/ViewCaseReport.aspx?case_id=08-25</t>
  </si>
  <si>
    <t>08-24C/04-25</t>
  </si>
  <si>
    <t>Bozutto Group</t>
  </si>
  <si>
    <t>https://app.dcoz.dc.gov/Content/Search/ViewCaseReport.aspx?case_id=08-24C/04-25</t>
  </si>
  <si>
    <t>C-2-B, R-5-B</t>
  </si>
  <si>
    <t>08-21</t>
  </si>
  <si>
    <t>The Athena Group LLC</t>
  </si>
  <si>
    <t>https://app.dcoz.dc.gov/Content/Search/ViewCaseReport.aspx?case_id=08-21</t>
  </si>
  <si>
    <t>08-15A</t>
  </si>
  <si>
    <t>Cathedral Commons Partners, LLC</t>
  </si>
  <si>
    <t>https://app.dcoz.dc.gov/Content/Search/ViewCaseReport.aspx?case_id=08-15A</t>
  </si>
  <si>
    <t>04-13C</t>
  </si>
  <si>
    <t>1210C R St LLC</t>
  </si>
  <si>
    <t>https://app.dcoz.dc.gov/Content/Search/ViewCaseReport.aspx?case_id=04-13C</t>
  </si>
  <si>
    <t>08-14C</t>
  </si>
  <si>
    <t>Kelsey Gardens Property Company LLC</t>
  </si>
  <si>
    <t>https://app.dcoz.dc.gov/Content/Search/ViewCaseReport.aspx?case_id=08-14C</t>
  </si>
  <si>
    <t>C-2-C</t>
  </si>
  <si>
    <t>08-13</t>
  </si>
  <si>
    <t>Marriott International, Inc.</t>
  </si>
  <si>
    <t>https://app.dcoz.dc.gov/Content/Search/ViewCaseReport.aspx?case_id=08-13</t>
  </si>
  <si>
    <t>DD/C-3-C</t>
  </si>
  <si>
    <t>08-08A</t>
  </si>
  <si>
    <t>3910 Georgia Ave. Associates et al.</t>
  </si>
  <si>
    <t>https://app.dcoz.dc.gov/Content/Search/ViewCaseReport.aspx?case_id=08-08A</t>
  </si>
  <si>
    <t>08-07A</t>
  </si>
  <si>
    <t>Four Points, LLC &amp; Curtis Properties</t>
  </si>
  <si>
    <t>https://app.dcoz.dc.gov/Content/Search/ViewCaseReport.aspx?case_id=08-07A</t>
  </si>
  <si>
    <t>08-07</t>
  </si>
  <si>
    <t>Four Points LLC</t>
  </si>
  <si>
    <t>https://app.dcoz.dc.gov/Content/Search/ViewCaseReport.aspx?case_id=08-07</t>
  </si>
  <si>
    <t>07-35C</t>
  </si>
  <si>
    <t>Sheridan Redevelopment LLC &amp; DCHA</t>
  </si>
  <si>
    <t>https://app.dcoz.dc.gov/Content/Search/ViewCaseReport.aspx?case_id=07-35C</t>
  </si>
  <si>
    <t>07-27A</t>
  </si>
  <si>
    <t>EYA LLC &amp; St. Pauls College</t>
  </si>
  <si>
    <t>https://app.dcoz.dc.gov/Content/Search/ViewCaseReport.aspx?case_id=07-27A</t>
  </si>
  <si>
    <t>07-26F</t>
  </si>
  <si>
    <t>O Street Roadside LLC</t>
  </si>
  <si>
    <t>https://app.dcoz.dc.gov/Content/Search/ViewCaseReport.aspx?case_id=07-26F</t>
  </si>
  <si>
    <t>07-21B</t>
  </si>
  <si>
    <t>PerStar M St. Partners LLC</t>
  </si>
  <si>
    <t>https://app.dcoz.dc.gov/Content/Search/ViewCaseReport.aspx?case_id=07-21B</t>
  </si>
  <si>
    <t>07-18D</t>
  </si>
  <si>
    <t>Jemals Up Against the Wall</t>
  </si>
  <si>
    <t>https://app.dcoz.dc.gov/Content/Search/ViewCaseReport.aspx?case_id=07-18D</t>
  </si>
  <si>
    <t>07-16</t>
  </si>
  <si>
    <t>2300 Pennsylvania Avenue LLC</t>
  </si>
  <si>
    <t>https://app.dcoz.dc.gov/Content/Search/ViewCaseReport.aspx?case_id=07-16</t>
  </si>
  <si>
    <t>Lowe Enterprises</t>
  </si>
  <si>
    <t>https://app.dcoz.dc.gov/Content/Search/ViewCaseReport.aspx?case_id=07-13G</t>
  </si>
  <si>
    <t>07-07C</t>
  </si>
  <si>
    <t>Broadcast Center Partners LLC</t>
  </si>
  <si>
    <t>https://app.dcoz.dc.gov/Content/Search/ViewCaseReport.aspx?case_id=07-07C</t>
  </si>
  <si>
    <t>ARTS/C-2-C</t>
  </si>
  <si>
    <t>07-02C</t>
  </si>
  <si>
    <t>Highland Park West, LLC, et al.</t>
  </si>
  <si>
    <t>https://app.dcoz.dc.gov/Content/Search/ViewCaseReport.aspx?case_id=07-02C</t>
  </si>
  <si>
    <t>06-45A</t>
  </si>
  <si>
    <t>Highlands Addition</t>
  </si>
  <si>
    <t>https://app.dcoz.dc.gov/Content/Search/ViewCaseReport.aspx?case_id=06-45A</t>
  </si>
  <si>
    <t>06-41</t>
  </si>
  <si>
    <t>Camden Development Inc.</t>
  </si>
  <si>
    <t>https://app.dcoz.dc.gov/Content/Search/ViewCaseReport.aspx?case_id=06-41</t>
  </si>
  <si>
    <t>CG/C-3-C</t>
  </si>
  <si>
    <t>Gateway Market Center Inc.</t>
  </si>
  <si>
    <t>https://app.dcoz.dc.gov/Content/Search/ViewCaseReport.aspx?case_id=06-40C</t>
  </si>
  <si>
    <t>06-35</t>
  </si>
  <si>
    <t>CESC 1229-1231 TRS &amp; CESC 1227</t>
  </si>
  <si>
    <t>https://app.dcoz.dc.gov/Content/Search/ViewCaseReport.aspx?case_id=06-35</t>
  </si>
  <si>
    <t>06-34A</t>
  </si>
  <si>
    <t>LAT PYD I</t>
  </si>
  <si>
    <t>https://app.dcoz.dc.gov/Content/Search/ViewCaseReport.aspx?case_id=06-34A</t>
  </si>
  <si>
    <t>06-31B</t>
  </si>
  <si>
    <t>John Akridge Dev. Co. - 5220 Wisc.</t>
  </si>
  <si>
    <t>https://app.dcoz.dc.gov/Content/Search/ViewCaseReport.aspx?case_id=06-31B</t>
  </si>
  <si>
    <t>06-30</t>
  </si>
  <si>
    <t>Pollin Memorial Community Dev.</t>
  </si>
  <si>
    <t>https://app.dcoz.dc.gov/Content/Search/ViewCaseReport.aspx?case_id=06-30</t>
  </si>
  <si>
    <t>06-29C</t>
  </si>
  <si>
    <t>https://app.dcoz.dc.gov/Content/Search/ViewCaseReport.aspx?case_id=06-29C</t>
  </si>
  <si>
    <t>02-38J</t>
  </si>
  <si>
    <t>WFS2, LLC &amp; District of Columbia</t>
  </si>
  <si>
    <t>https://app.dcoz.dc.gov/Content/Search/ViewCaseReport.aspx?case_id=02-38J</t>
  </si>
  <si>
    <t>06-27</t>
  </si>
  <si>
    <t>Boston Properties et al</t>
  </si>
  <si>
    <t>https://app.dcoz.dc.gov/Content/Search/ViewCaseReport.aspx?case_id=06-27</t>
  </si>
  <si>
    <t>06-24B</t>
  </si>
  <si>
    <t>DCO Realty Inc</t>
  </si>
  <si>
    <t>https://app.dcoz.dc.gov/Content/Search/ViewCaseReport.aspx?case_id=06-24B</t>
  </si>
  <si>
    <t>06-21B</t>
  </si>
  <si>
    <t>Douglas Development Corp. - 6th &amp; L NW</t>
  </si>
  <si>
    <t>https://app.dcoz.dc.gov/Content/Search/ViewCaseReport.aspx?case_id=06-21B</t>
  </si>
  <si>
    <t>06-17</t>
  </si>
  <si>
    <t>DCPS and GWU- School Without Walls</t>
  </si>
  <si>
    <t>https://app.dcoz.dc.gov/Content/Search/ViewCaseReport.aspx?case_id=06-17</t>
  </si>
  <si>
    <t>MRP Realty LLC</t>
  </si>
  <si>
    <t>https://app.dcoz.dc.gov/Content/Search/ViewCaseReport.aspx?case_id=06-14D</t>
  </si>
  <si>
    <t>06-13</t>
  </si>
  <si>
    <t>1000 Connecticut Avenue N.W.</t>
  </si>
  <si>
    <t>https://app.dcoz.dc.gov/Content/Search/ViewCaseReport.aspx?case_id=06-13</t>
  </si>
  <si>
    <t>George Washington University &amp; Boston Properties</t>
  </si>
  <si>
    <t>https://app.dcoz.dc.gov/Content/Search/ViewCaseReport.aspx?case_id=06-12O</t>
  </si>
  <si>
    <t>MU-30</t>
  </si>
  <si>
    <t>06-11J/06-12J</t>
  </si>
  <si>
    <t>GWU - Site 77A</t>
  </si>
  <si>
    <t>https://app.dcoz.dc.gov/Content/Search/ViewCaseReport.aspx?case_id=06-11J/06-12J</t>
  </si>
  <si>
    <t>06-11</t>
  </si>
  <si>
    <t>GWU - Foggy Bottom Campus</t>
  </si>
  <si>
    <t>https://app.dcoz.dc.gov/Content/Search/ViewCaseReport.aspx?case_id=06-11</t>
  </si>
  <si>
    <t>R-5-D, R-5-E, SP-2, C-3-C, C-4</t>
  </si>
  <si>
    <t>06-10C</t>
  </si>
  <si>
    <t>Morris &amp; Gwendolyn Cafritz Foundation</t>
  </si>
  <si>
    <t>https://app.dcoz.dc.gov/Content/Search/ViewCaseReport.aspx?case_id=06-10C</t>
  </si>
  <si>
    <t>C-2-B, FT/C-2-B</t>
  </si>
  <si>
    <t>06-08D</t>
  </si>
  <si>
    <t>Fort Lincoln/Gateway Village LLC</t>
  </si>
  <si>
    <t>https://app.dcoz.dc.gov/Content/Search/ViewCaseReport.aspx?case_id=06-08D</t>
  </si>
  <si>
    <t>06-04G</t>
  </si>
  <si>
    <t>Florida &amp; Q Sreet LLC</t>
  </si>
  <si>
    <t>https://app.dcoz.dc.gov/Content/Search/ViewCaseReport.aspx?case_id=06-04G</t>
  </si>
  <si>
    <t>06-02A</t>
  </si>
  <si>
    <t>https://app.dcoz.dc.gov/Content/Search/ViewCaseReport.aspx?case_id=06-02A</t>
  </si>
  <si>
    <t>06-01B</t>
  </si>
  <si>
    <t>Steuart - H Street LLC</t>
  </si>
  <si>
    <t>https://app.dcoz.dc.gov/Content/Search/ViewCaseReport.aspx?case_id=06-01B</t>
  </si>
  <si>
    <t>05-42</t>
  </si>
  <si>
    <t>Sibley Memorial Hospital</t>
  </si>
  <si>
    <t>https://app.dcoz.dc.gov/Content/Search/ViewCaseReport.aspx?case_id=05-42</t>
  </si>
  <si>
    <t>SP-1</t>
  </si>
  <si>
    <t>05-39</t>
  </si>
  <si>
    <t>St. Martins Apartments</t>
  </si>
  <si>
    <t>https://app.dcoz.dc.gov/Content/Search/ViewCaseReport.aspx?case_id=05-39</t>
  </si>
  <si>
    <t>05-38B</t>
  </si>
  <si>
    <t>Mill Creek Residential Trust</t>
  </si>
  <si>
    <t>https://app.dcoz.dc.gov/Content/Search/ViewCaseReport.aspx?case_id=05-38B</t>
  </si>
  <si>
    <t>05-37C</t>
  </si>
  <si>
    <t>Station Holdings LLC</t>
  </si>
  <si>
    <t>https://app.dcoz.dc.gov/Content/Search/ViewCaseReport.aspx?case_id=05-37C</t>
  </si>
  <si>
    <t>C-2-A, C-2-B, C-3-C</t>
  </si>
  <si>
    <t>05-36J</t>
  </si>
  <si>
    <t>Toll DC II, LP</t>
  </si>
  <si>
    <t>https://app.dcoz.dc.gov/Content/Search/ViewCaseReport.aspx?case_id=05-36K</t>
  </si>
  <si>
    <t>05-36G</t>
  </si>
  <si>
    <t>K Street Developers LLC</t>
  </si>
  <si>
    <t>https://app.dcoz.dc.gov/Content/Search/ViewCaseReport.aspx?case_id=05-36G</t>
  </si>
  <si>
    <t>05-30C</t>
  </si>
  <si>
    <t>Karajoel, LLC</t>
  </si>
  <si>
    <t>https://app.dcoz.dc.gov/Content/Search/ViewCaseReport.aspx?case_id=05-30C</t>
  </si>
  <si>
    <t>05-28T</t>
  </si>
  <si>
    <t>SCCI Parkside One LLC</t>
  </si>
  <si>
    <t>https://app.dcoz.dc.gov/Content/Search/ViewCaseReport.aspx?case_id=05-28T</t>
  </si>
  <si>
    <t>C-3-A, CR</t>
  </si>
  <si>
    <t>05-28R</t>
  </si>
  <si>
    <t>Parkside Residential LLC</t>
  </si>
  <si>
    <t>https://app.dcoz.dc.gov/Content/Search/ViewCaseReport.aspx?case_id=05-28R</t>
  </si>
  <si>
    <t>05-28P</t>
  </si>
  <si>
    <t>https://app.dcoz.dc.gov/Content/Search/ViewCaseReport.aspx?case_id=05-28P</t>
  </si>
  <si>
    <t>05-28O</t>
  </si>
  <si>
    <t>Lano Parcel 12, LLC &amp; Parkside Residential, LLC</t>
  </si>
  <si>
    <t>https://app.dcoz.dc.gov/Content/Search/ViewCaseReport.aspx?case_id=05-280</t>
  </si>
  <si>
    <t>05-28N</t>
  </si>
  <si>
    <t>05-28L</t>
  </si>
  <si>
    <t>Lano Parcel 2, LLC etc.</t>
  </si>
  <si>
    <t>https://app.dcoz.dc.gov/Content/Search/ViewCaseReport.aspx?case_id=05-28L</t>
  </si>
  <si>
    <t>https://app.dcoz.dc.gov/Content/Search/ViewCaseReport.aspx?case_id=05-28J</t>
  </si>
  <si>
    <t>05-28I</t>
  </si>
  <si>
    <t>DC Primary Care Association</t>
  </si>
  <si>
    <t>https://app.dcoz.dc.gov/Content/Search/ViewCaseReport.aspx?case_id=05-28I</t>
  </si>
  <si>
    <t>05-28F</t>
  </si>
  <si>
    <t>https://app.dcoz.dc.gov/Content/Search/ViewCaseReport.aspx?case_id=05-28F</t>
  </si>
  <si>
    <t>05-28A</t>
  </si>
  <si>
    <t>https://app.dcoz.dc.gov/Content/Search/ViewCaseReport.aspx?case_id=05-28A</t>
  </si>
  <si>
    <t>05-25</t>
  </si>
  <si>
    <t>H Street Community Development Corp</t>
  </si>
  <si>
    <t>https://app.dcoz.dc.gov/Content/Search/ViewCaseReport.aspx?case_id=05-25</t>
  </si>
  <si>
    <t>05-24B</t>
  </si>
  <si>
    <t>Eastgate Family Housing</t>
  </si>
  <si>
    <t>https://app.dcoz.dc.gov/Content/Search/ViewCaseReport.aspx?case_id=05-24B</t>
  </si>
  <si>
    <t>05-23B</t>
  </si>
  <si>
    <t>CSX Realty Development Corp. &amp; FF Realty</t>
  </si>
  <si>
    <t>https://app.dcoz.dc.gov/Content/Search/ViewCaseReport.aspx?case_id=05-23B</t>
  </si>
  <si>
    <t>05-22A</t>
  </si>
  <si>
    <t>View 14 Investments LLC</t>
  </si>
  <si>
    <t>https://app.dcoz.dc.gov/Content/Search/ViewCaseReport.aspx?case_id=05-22A</t>
  </si>
  <si>
    <t>05-19</t>
  </si>
  <si>
    <t>Neighborhood Development Co.</t>
  </si>
  <si>
    <t>https://app.dcoz.dc.gov/Content/Search/ViewCaseReport.aspx?case_id=05-19</t>
  </si>
  <si>
    <t>05-17/05-32</t>
  </si>
  <si>
    <t>Broadway Atlantic One LLC</t>
  </si>
  <si>
    <t>https://app.dcoz.dc.gov/Content/Search/ViewCaseReport.aspx?case_id=05-17/05-32</t>
  </si>
  <si>
    <t>05-14</t>
  </si>
  <si>
    <t>Non-Profit Community Development Corp.</t>
  </si>
  <si>
    <t>https://app.dcoz.dc.gov/Content/Search/ViewCaseReport.aspx?case_id=05-14</t>
  </si>
  <si>
    <t>05-03</t>
  </si>
  <si>
    <t>Anacostia Gateway Government Center</t>
  </si>
  <si>
    <t>https://app.dcoz.dc.gov/Content/Search/ViewCaseReport.aspx?case_id=05-03</t>
  </si>
  <si>
    <t>04-37</t>
  </si>
  <si>
    <t>Eastgate Senior Residences</t>
  </si>
  <si>
    <t>https://app.dcoz.dc.gov/Content/Search/ViewCaseReport.aspx?case_id=04-37</t>
  </si>
  <si>
    <t>04-35</t>
  </si>
  <si>
    <t>The Salvation Army</t>
  </si>
  <si>
    <t>https://app.dcoz.dc.gov/Content/Search/ViewCaseReport.aspx?case_id=04-35</t>
  </si>
  <si>
    <t>04-24A</t>
  </si>
  <si>
    <t>Mid-City Urban LLC and A&amp;R Dev. Corp.</t>
  </si>
  <si>
    <t>https://app.dcoz.dc.gov/Content/Search/ViewCaseReport.aspx?case_id=04-24A</t>
  </si>
  <si>
    <t>04-22A</t>
  </si>
  <si>
    <t>Abdo Development LLC</t>
  </si>
  <si>
    <t>https://app.dcoz.dc.gov/Content/Search/ViewCaseReport.aspx?case_id=04-22A</t>
  </si>
  <si>
    <t>04-19A</t>
  </si>
  <si>
    <t>5000 Overlook Avenue S.W</t>
  </si>
  <si>
    <t>https://app.dcoz.dc.gov/Content/Search/ViewCaseReport.aspx?case_id=04-19A</t>
  </si>
  <si>
    <t>04-17A</t>
  </si>
  <si>
    <t>MedStar Health - Wash. Hospital Center</t>
  </si>
  <si>
    <t>https://app.dcoz.dc.gov/Content/Search/ViewCaseReport.aspx?case_id=04-17A</t>
  </si>
  <si>
    <t>SP-1, SP-2</t>
  </si>
  <si>
    <t>Florida Rock Properties Inc.</t>
  </si>
  <si>
    <t>https://app.dcoz.dc.gov/Content/Search/ViewCaseReport.aspx?case_id=04-14D</t>
  </si>
  <si>
    <t>04-11</t>
  </si>
  <si>
    <t>Rocky Gorge at Fort Totten, LLC</t>
  </si>
  <si>
    <t>https://app.dcoz.dc.gov/Content/Search/ViewCaseReport.aspx?case_id=04-11</t>
  </si>
  <si>
    <t>04-08</t>
  </si>
  <si>
    <t>St. Elizabeths Hospital</t>
  </si>
  <si>
    <t>https://app.dcoz.dc.gov/Content/Search/ViewCaseReport.aspx?case_id=04-08</t>
  </si>
  <si>
    <t>04-06</t>
  </si>
  <si>
    <t>5401 Western Avenue</t>
  </si>
  <si>
    <t>https://app.dcoz.dc.gov/Content/Search/ViewCaseReport.aspx?case_id=04-06</t>
  </si>
  <si>
    <t>04-04A</t>
  </si>
  <si>
    <t>G.W. Carver Senior Apartments</t>
  </si>
  <si>
    <t>https://app.dcoz.dc.gov/Content/Search/ViewCaseReport.aspx?case_id=04-04A</t>
  </si>
  <si>
    <t>04-01</t>
  </si>
  <si>
    <t>American Pharmacists Association</t>
  </si>
  <si>
    <t>https://app.dcoz.dc.gov/Content/Search/ViewCaseReport.aspx?case_id=04-01</t>
  </si>
  <si>
    <t>03-31</t>
  </si>
  <si>
    <t>Station Place</t>
  </si>
  <si>
    <t>https://app.dcoz.dc.gov/Content/Search/ViewCaseReport.aspx?case_id=03-31</t>
  </si>
  <si>
    <t>03-29A</t>
  </si>
  <si>
    <t>George Washington U. Residence Hall</t>
  </si>
  <si>
    <t>https://app.dcoz.dc.gov/Content/Search/ViewCaseReport.aspx?case_id=03-29A</t>
  </si>
  <si>
    <t>03-28</t>
  </si>
  <si>
    <t>Fort Totten Solid Waste Handling Fac.</t>
  </si>
  <si>
    <t>https://app.dcoz.dc.gov/Content/Search/ViewCaseReport.aspx?case_id=03-28</t>
  </si>
  <si>
    <t>FT/M</t>
  </si>
  <si>
    <t>03-26</t>
  </si>
  <si>
    <t>14th &amp; V Streets N.W.</t>
  </si>
  <si>
    <t>https://app.dcoz.dc.gov/Content/Search/ViewCaseReport.aspx?case_id=03-26</t>
  </si>
  <si>
    <t>03-24</t>
  </si>
  <si>
    <t>2126 Wyoming Avenue NW</t>
  </si>
  <si>
    <t>https://app.dcoz.dc.gov/Content/Search/ViewCaseReport.aspx?case_id=03-24</t>
  </si>
  <si>
    <t>03-21</t>
  </si>
  <si>
    <t>St. Coletta of Greater Washington Inc.</t>
  </si>
  <si>
    <t>https://app.dcoz.dc.gov/Content/Search/ViewCaseReport.aspx?case_id=03-21</t>
  </si>
  <si>
    <t>03-16</t>
  </si>
  <si>
    <t>Watergate Hotel</t>
  </si>
  <si>
    <t>https://app.dcoz.dc.gov/Content/Search/ViewCaseReport.aspx?case_id=03-16</t>
  </si>
  <si>
    <t>03-12V/03-13V</t>
  </si>
  <si>
    <t>Square 769, LLC</t>
  </si>
  <si>
    <t>https://app.dcoz.dc.gov/Content/Search/ViewCaseReport.aspx?case_id=03-12V/03-13V</t>
  </si>
  <si>
    <t>03-12R/03-13R</t>
  </si>
  <si>
    <t>Capper Carrollsburg Venture LLC &amp; DCHA</t>
  </si>
  <si>
    <t>https://app.dcoz.dc.gov/Content/Search/ViewCaseReport.aspx?case_id=03-12R/03-13R</t>
  </si>
  <si>
    <t>03-12A/03-13A</t>
  </si>
  <si>
    <t>Capper/Carrollsburg Venture</t>
  </si>
  <si>
    <t>https://app.dcoz.dc.gov/Content/Search/ViewCaseReport.aspx?case_id=03-12A/03-13A</t>
  </si>
  <si>
    <t>03-11</t>
  </si>
  <si>
    <t>Former Columbia Hospital for Women</t>
  </si>
  <si>
    <t>https://app.dcoz.dc.gov/Content/Search/ViewCaseReport.aspx?case_id=03-11</t>
  </si>
  <si>
    <t>03-08</t>
  </si>
  <si>
    <t>1000 K Street NW</t>
  </si>
  <si>
    <t>https://app.dcoz.dc.gov/Content/Search/ViewCaseReport.aspx?case_id=03-08</t>
  </si>
  <si>
    <t>HR/C-3-C</t>
  </si>
  <si>
    <t>03-05</t>
  </si>
  <si>
    <t>DOT Headquarters- SE Federal Center</t>
  </si>
  <si>
    <t>https://app.dcoz.dc.gov/Content/Search/ViewCaseReport.aspx?case_id=03-05</t>
  </si>
  <si>
    <t>03-04</t>
  </si>
  <si>
    <t>1437-1451 Belmont Street N.W.</t>
  </si>
  <si>
    <t>https://app.dcoz.dc.gov/Content/Search/ViewCaseReport.aspx?case_id=03-04</t>
  </si>
  <si>
    <t>03-03</t>
  </si>
  <si>
    <t>Capital Gateway Estates</t>
  </si>
  <si>
    <t>https://app.dcoz.dc.gov/Content/Search/ViewCaseReport.aspx?case_id=03-03</t>
  </si>
  <si>
    <t>02-51C</t>
  </si>
  <si>
    <t>Center for Strategic and Intl Studies</t>
  </si>
  <si>
    <t>https://app.dcoz.dc.gov/Content/Search/ViewCaseReport.aspx?case_id=02-51C</t>
  </si>
  <si>
    <t>02-50</t>
  </si>
  <si>
    <t>St. Lukes Condominiums LLC</t>
  </si>
  <si>
    <t>https://app.dcoz.dc.gov/Content/Search/ViewCaseReport.aspx?case_id=02-50</t>
  </si>
  <si>
    <t>NO/R-1-B</t>
  </si>
  <si>
    <t>02-38I</t>
  </si>
  <si>
    <t>Waterfront 375 M Street, LLC &amp; Waterfront 425 M Street, LLC</t>
  </si>
  <si>
    <t>https://app.dcoz.dc.gov/Content/Search/ViewCaseReport.aspx?case_id=02-38I</t>
  </si>
  <si>
    <t>1001 4th Street S.W.</t>
  </si>
  <si>
    <t>https://app.dcoz.dc.gov/Content/Search/ViewCaseReport.aspx?case_id=02-38D</t>
  </si>
  <si>
    <t>02-38</t>
  </si>
  <si>
    <t>Waterfront Associates</t>
  </si>
  <si>
    <t>https://app.dcoz.dc.gov/Content/Search/ViewCaseReport.aspx?case_id=02-38</t>
  </si>
  <si>
    <t>02-24A</t>
  </si>
  <si>
    <t>JBG (Solar Building)</t>
  </si>
  <si>
    <t>https://app.dcoz.dc.gov/Content/Search/ViewCaseReport.aspx?case_id=02-24A</t>
  </si>
  <si>
    <t>02-23</t>
  </si>
  <si>
    <t>Jemals Cayre Woodies LLC</t>
  </si>
  <si>
    <t>https://app.dcoz.dc.gov/Content/Search/ViewCaseReport.aspx?case_id=02-23</t>
  </si>
  <si>
    <t>02-04</t>
  </si>
  <si>
    <t>New East Capitol Senior Building</t>
  </si>
  <si>
    <t>https://app.dcoz.dc.gov/Content/Search/ViewCaseReport.aspx?case_id=02-04</t>
  </si>
  <si>
    <t>01-36</t>
  </si>
  <si>
    <t>Unified Communications Center</t>
  </si>
  <si>
    <t>https://app.dcoz.dc.gov/Content/Search/ViewCaseReport.aspx?case_id=01-36</t>
  </si>
  <si>
    <t>01-34</t>
  </si>
  <si>
    <t>National Academy of Sciences - Fifth Street</t>
  </si>
  <si>
    <t>https://app.dcoz.dc.gov/Content/Search/ViewCaseReport.aspx?case_id=01-34</t>
  </si>
  <si>
    <t>01-24</t>
  </si>
  <si>
    <t>Retirement Housing Foundation</t>
  </si>
  <si>
    <t>https://app.dcoz.dc.gov/Content/Search/ViewCaseReport.aspx?case_id=01-24</t>
  </si>
  <si>
    <t>01-18</t>
  </si>
  <si>
    <t>Fredrick Douglas Stanton</t>
  </si>
  <si>
    <t>https://app.dcoz.dc.gov/Content/Search/ViewCaseReport.aspx?case_id=01-18</t>
  </si>
  <si>
    <t>01-17</t>
  </si>
  <si>
    <t>1957 E Street N.W.</t>
  </si>
  <si>
    <t>https://app.dcoz.dc.gov/Content/Search/ViewCaseReport.aspx?case_id=01-17</t>
  </si>
  <si>
    <t>01-13A</t>
  </si>
  <si>
    <t>IMF Headquarters 2</t>
  </si>
  <si>
    <t>https://app.dcoz.dc.gov/Content/Search/ViewCaseReport.aspx?case_id=01-13A</t>
  </si>
  <si>
    <t>01-12</t>
  </si>
  <si>
    <t>Nehemiah Homes at Fort Dupont</t>
  </si>
  <si>
    <t>https://app.dcoz.dc.gov/Content/Search/ViewCaseReport.aspx?case_id=01-12</t>
  </si>
  <si>
    <t>01-07</t>
  </si>
  <si>
    <t>Public Space Utilization Act App.</t>
  </si>
  <si>
    <t>https://app.dcoz.dc.gov/Content/Search/ViewCaseReport.aspx?case_id=01-07</t>
  </si>
  <si>
    <t>01-01</t>
  </si>
  <si>
    <t>901 New York Avenue N.W.</t>
  </si>
  <si>
    <t>https://app.dcoz.dc.gov/Content/Search/ViewCaseReport.aspx?case_id=01-01</t>
  </si>
  <si>
    <t>00-34</t>
  </si>
  <si>
    <t>Bryan School</t>
  </si>
  <si>
    <t>https://app.dcoz.dc.gov/Content/Search/ViewCaseReport.aspx?case_id=00-34</t>
  </si>
  <si>
    <t>00-16</t>
  </si>
  <si>
    <t>Walter Washington Estates</t>
  </si>
  <si>
    <t>https://app.dcoz.dc.gov/Content/Search/ViewCaseReport.aspx?case_id=00-16</t>
  </si>
  <si>
    <t>00-03</t>
  </si>
  <si>
    <t>Tenley Park LLC</t>
  </si>
  <si>
    <t>https://app.dcoz.dc.gov/Content/Search/ViewCaseReport.aspx?case_id=00-03</t>
  </si>
  <si>
    <t>99-5</t>
  </si>
  <si>
    <t>Ft. Lincoln New Town &amp; Premium Distr.</t>
  </si>
  <si>
    <t>https://app.dcoz.dc.gov/Content/Search/ViewCaseReport.aspx?case_id=99-5</t>
  </si>
  <si>
    <t>As You Like It, LLC</t>
  </si>
  <si>
    <t>https://app.dcoz.dc.gov/Content/Search/ViewCaseReport.aspx?case_id=17-21</t>
  </si>
  <si>
    <t>98-3</t>
  </si>
  <si>
    <t>Valley Green/Skytower</t>
  </si>
  <si>
    <t>https://app.dcoz.dc.gov/Content/Search/ViewCaseReport.aspx?case_id=98-3</t>
  </si>
  <si>
    <t>98-21</t>
  </si>
  <si>
    <t>4717-4727 Wisconsin Avenue N.W.</t>
  </si>
  <si>
    <t>https://app.dcoz.dc.gov/Content/Search/ViewCaseReport.aspx?case_id=98-21</t>
  </si>
  <si>
    <t>98-18</t>
  </si>
  <si>
    <t>3211 4th Street NE</t>
  </si>
  <si>
    <t>https://app.dcoz.dc.gov/Content/Search/ViewCaseReport.aspx?case_id=98-18</t>
  </si>
  <si>
    <t>98-10</t>
  </si>
  <si>
    <t>Challenger Court Corporation</t>
  </si>
  <si>
    <t>https://app.dcoz.dc.gov/Content/Search/ViewCaseReport.aspx?case_id=98-10</t>
  </si>
  <si>
    <t>98-1</t>
  </si>
  <si>
    <t>Millennium Partners</t>
  </si>
  <si>
    <t>https://app.dcoz.dc.gov/Content/Search/ViewCaseReport.aspx?case_id=98-1</t>
  </si>
  <si>
    <t>97-16D</t>
  </si>
  <si>
    <t>Lowell School</t>
  </si>
  <si>
    <t>https://app.dcoz.dc.gov/Content/Search/ViewCaseReport.aspx?case_id=97-16D</t>
  </si>
  <si>
    <t>R-1-A</t>
  </si>
  <si>
    <t>97-11</t>
  </si>
  <si>
    <t>One Judiciary Square</t>
  </si>
  <si>
    <t>https://app.dcoz.dc.gov/Content/Search/ViewCaseReport.aspx?case_id=97-11</t>
  </si>
  <si>
    <t>97-10</t>
  </si>
  <si>
    <t>Oxon Creek</t>
  </si>
  <si>
    <t>https://app.dcoz.dc.gov/Content/Search/ViewCaseReport.aspx?case_id=97-10</t>
  </si>
  <si>
    <t>97-1</t>
  </si>
  <si>
    <t>Adams Morgan Garage &amp; Residences</t>
  </si>
  <si>
    <t>https://app.dcoz.dc.gov/Content/Search/ViewCaseReport.aspx?case_id=97-1</t>
  </si>
  <si>
    <t>96-9</t>
  </si>
  <si>
    <t>Catholic University</t>
  </si>
  <si>
    <t>https://app.dcoz.dc.gov/Content/Search/ViewCaseReport.aspx?case_id=96-9</t>
  </si>
  <si>
    <t>96-7</t>
  </si>
  <si>
    <t>The Kennedy-Warren</t>
  </si>
  <si>
    <t>https://app.dcoz.dc.gov/Content/Search/ViewCaseReport.aspx?case_id=96-7</t>
  </si>
  <si>
    <t>R-5-E</t>
  </si>
  <si>
    <t>96-6</t>
  </si>
  <si>
    <t>1301 L Street N.W.</t>
  </si>
  <si>
    <t>https://app.dcoz.dc.gov/Content/Search/ViewCaseReport.aspx?case_id=96-6</t>
  </si>
  <si>
    <t>96-13</t>
  </si>
  <si>
    <t>5333 Wisconsin Avenue NW</t>
  </si>
  <si>
    <t>https://app.dcoz.dc.gov/Content/Search/ViewCaseReport.aspx?case_id=96-13</t>
  </si>
  <si>
    <t>R-5-C, C-3-B</t>
  </si>
  <si>
    <t>94-21</t>
  </si>
  <si>
    <t>Washington Hospital Center</t>
  </si>
  <si>
    <t>https://app.dcoz.dc.gov/Content/Search/ViewCaseReport.aspx?case_id=94-21</t>
  </si>
  <si>
    <t>94-16</t>
  </si>
  <si>
    <t>4805 Van Ness Street N.W. - Dixon</t>
  </si>
  <si>
    <t>https://app.dcoz.dc.gov/Content/Search/ViewCaseReport.aspx?case_id=94-16</t>
  </si>
  <si>
    <t>94-12</t>
  </si>
  <si>
    <t>Arts Club of Washington</t>
  </si>
  <si>
    <t>https://app.dcoz.dc.gov/Content/Search/ViewCaseReport.aspx?case_id=94-12</t>
  </si>
  <si>
    <t>94-1</t>
  </si>
  <si>
    <t>1331 L Street N.W.</t>
  </si>
  <si>
    <t>https://app.dcoz.dc.gov/Content/Search/ViewCaseReport.aspx?case_id=94-1</t>
  </si>
  <si>
    <t>93-7</t>
  </si>
  <si>
    <t>Colony House</t>
  </si>
  <si>
    <t>https://app.dcoz.dc.gov/Content/Search/ViewCaseReport.aspx?case_id=93-7</t>
  </si>
  <si>
    <t>93-15</t>
  </si>
  <si>
    <t>BYU/Resources Center</t>
  </si>
  <si>
    <t>https://app.dcoz.dc.gov/Content/Search/ViewCaseReport.aspx?case_id=93-15</t>
  </si>
  <si>
    <t>SP-1, R-5-E</t>
  </si>
  <si>
    <t>92-5</t>
  </si>
  <si>
    <t>1333 New Hampshire Avenue</t>
  </si>
  <si>
    <t>https://app.dcoz.dc.gov/Content/Search/ViewCaseReport.aspx?case_id=92-5</t>
  </si>
  <si>
    <t>92-4</t>
  </si>
  <si>
    <t>IBG/Citistate</t>
  </si>
  <si>
    <t>https://app.dcoz.dc.gov/Content/Search/ViewCaseReport.aspx?case_id=92-4</t>
  </si>
  <si>
    <t>92-16</t>
  </si>
  <si>
    <t>Salvation Army</t>
  </si>
  <si>
    <t>https://app.dcoz.dc.gov/Content/Search/ViewCaseReport.aspx?case_id=92-16</t>
  </si>
  <si>
    <t>91-7</t>
  </si>
  <si>
    <t>International Monetary Fund</t>
  </si>
  <si>
    <t>https://app.dcoz.dc.gov/Content/Search/ViewCaseReport.aspx?case_id=91-7</t>
  </si>
  <si>
    <t>91-12</t>
  </si>
  <si>
    <t>12th &amp; I &amp; K Sts. N.W.</t>
  </si>
  <si>
    <t>https://app.dcoz.dc.gov/Content/Search/ViewCaseReport.aspx?case_id=91-12</t>
  </si>
  <si>
    <t>89-7</t>
  </si>
  <si>
    <t>Franklin Plaza</t>
  </si>
  <si>
    <t>https://app.dcoz.dc.gov/Content/Search/ViewCaseReport.aspx?case_id=89-7</t>
  </si>
  <si>
    <t>89-22</t>
  </si>
  <si>
    <t>1212 Mass. Ave.</t>
  </si>
  <si>
    <t>https://app.dcoz.dc.gov/Content/Search/ViewCaseReport.aspx?case_id=89-22</t>
  </si>
  <si>
    <t>89-2</t>
  </si>
  <si>
    <t>Brookings Institute</t>
  </si>
  <si>
    <t>https://app.dcoz.dc.gov/Content/Search/ViewCaseReport.aspx?case_id=89-2</t>
  </si>
  <si>
    <t>89-17</t>
  </si>
  <si>
    <t>International Bank for Reconstr. &amp; Dev.</t>
  </si>
  <si>
    <t>https://app.dcoz.dc.gov/Content/Search/ViewCaseReport.aspx?case_id=89-17</t>
  </si>
  <si>
    <t>89-14</t>
  </si>
  <si>
    <t>Gonzaga</t>
  </si>
  <si>
    <t>https://app.dcoz.dc.gov/Content/Search/ViewCaseReport.aspx?case_id=89-14</t>
  </si>
  <si>
    <t>89-10</t>
  </si>
  <si>
    <t>Hillandale Mansion</t>
  </si>
  <si>
    <t>https://app.dcoz.dc.gov/Content/Search/ViewCaseReport.aspx?case_id=89-10</t>
  </si>
  <si>
    <t>88-9</t>
  </si>
  <si>
    <t>Alpine Associates</t>
  </si>
  <si>
    <t>https://app.dcoz.dc.gov/Content/Search/ViewCaseReport.aspx?case_id=88-9</t>
  </si>
  <si>
    <t>88-34B</t>
  </si>
  <si>
    <t>Childrens Hospital National Med. Ctr</t>
  </si>
  <si>
    <t>https://app.dcoz.dc.gov/Content/Search/ViewCaseReport.aspx?case_id=88-34B</t>
  </si>
  <si>
    <t>88-2</t>
  </si>
  <si>
    <t>Wynmark Development Corporation</t>
  </si>
  <si>
    <t>https://app.dcoz.dc.gov/Content/Search/ViewCaseReport.aspx?case_id=88-2</t>
  </si>
  <si>
    <t>88-13</t>
  </si>
  <si>
    <t>15th &amp; M Sts. NW</t>
  </si>
  <si>
    <t>https://app.dcoz.dc.gov/Content/Search/ViewCaseReport.aspx?case_id=88-13</t>
  </si>
  <si>
    <t>87-29</t>
  </si>
  <si>
    <t>Penn Plaza</t>
  </si>
  <si>
    <t>https://app.dcoz.dc.gov/Content/Search/ViewCaseReport.aspx?case_id=87-29</t>
  </si>
  <si>
    <t>87-24</t>
  </si>
  <si>
    <t>Mayfair House</t>
  </si>
  <si>
    <t>https://app.dcoz.dc.gov/Content/Search/ViewCaseReport.aspx?case_id=87-24</t>
  </si>
  <si>
    <t>87-18</t>
  </si>
  <si>
    <t>Boston Properties II</t>
  </si>
  <si>
    <t>https://app.dcoz.dc.gov/Content/Search/ViewCaseReport.aspx?case_id=87-18</t>
  </si>
  <si>
    <t>87-17</t>
  </si>
  <si>
    <t>McLean Gardens</t>
  </si>
  <si>
    <t>https://app.dcoz.dc.gov/Content/Search/ViewCaseReport.aspx?case_id=87-17</t>
  </si>
  <si>
    <t>R-5-B, C-2-B, C-2-A</t>
  </si>
  <si>
    <t>86-4</t>
  </si>
  <si>
    <t>National Academy of Sciences - Wisconsin Ave</t>
  </si>
  <si>
    <t>https://app.dcoz.dc.gov/Content/Search/ViewCaseReport.aspx?case_id=86-4</t>
  </si>
  <si>
    <t>86-33</t>
  </si>
  <si>
    <t>Chesapeake Apartments</t>
  </si>
  <si>
    <t>https://app.dcoz.dc.gov/Content/Search/ViewCaseReport.aspx?case_id=86-33</t>
  </si>
  <si>
    <t>86-32</t>
  </si>
  <si>
    <t>26th &amp; L Limited Partnership</t>
  </si>
  <si>
    <t>https://app.dcoz.dc.gov/Content/Search/ViewCaseReport.aspx?case_id=86-32</t>
  </si>
  <si>
    <t>86-1</t>
  </si>
  <si>
    <t>Boston Properties</t>
  </si>
  <si>
    <t>https://app.dcoz.dc.gov/Content/Search/ViewCaseReport.aspx?case_id=86-1</t>
  </si>
  <si>
    <t>85-8</t>
  </si>
  <si>
    <t>Prospect Joint Venture</t>
  </si>
  <si>
    <t>https://app.dcoz.dc.gov/Content/Search/ViewCaseReport.aspx?case_id=85-8</t>
  </si>
  <si>
    <t>85-20</t>
  </si>
  <si>
    <t>Abrams &amp; Associates</t>
  </si>
  <si>
    <t>https://app.dcoz.dc.gov/Content/Search/ViewCaseReport.aspx?case_id=85-20</t>
  </si>
  <si>
    <t>85-19</t>
  </si>
  <si>
    <t>St. Matthews Cathedral</t>
  </si>
  <si>
    <t>https://app.dcoz.dc.gov/Content/Search/ViewCaseReport.aspx?case_id=85-19</t>
  </si>
  <si>
    <t>85-16</t>
  </si>
  <si>
    <t>Chevy Chase Pavilion</t>
  </si>
  <si>
    <t>https://app.dcoz.dc.gov/Content/Search/ViewCaseReport.aspx?case_id=85-16</t>
  </si>
  <si>
    <t>84-19A</t>
  </si>
  <si>
    <t>World Wildlife Fund Inc.</t>
  </si>
  <si>
    <t>https://app.dcoz.dc.gov/Content/Search/ViewCaseReport.aspx?case_id=84-19A</t>
  </si>
  <si>
    <t>84-17</t>
  </si>
  <si>
    <t>Lafayette Centre</t>
  </si>
  <si>
    <t>https://app.dcoz.dc.gov/Content/Search/ViewCaseReport.aspx?case_id=84-17</t>
  </si>
  <si>
    <t>84-16</t>
  </si>
  <si>
    <t>K/26 Partnership</t>
  </si>
  <si>
    <t>https://app.dcoz.dc.gov/Content/Search/ViewCaseReport.aspx?case_id=84-16</t>
  </si>
  <si>
    <t>84-13</t>
  </si>
  <si>
    <t>Soapstone II</t>
  </si>
  <si>
    <t>https://app.dcoz.dc.gov/Content/Search/ViewCaseReport.aspx?case_id=84-13</t>
  </si>
  <si>
    <t>83-11</t>
  </si>
  <si>
    <t>Ashmeade Associates</t>
  </si>
  <si>
    <t>https://app.dcoz.dc.gov/Content/Search/ViewCaseReport.aspx?case_id=83-11</t>
  </si>
  <si>
    <t>82-6</t>
  </si>
  <si>
    <t>Joseph Horning &amp; Norris Dodson Realty</t>
  </si>
  <si>
    <t>https://app.dcoz.dc.gov/Content/Search/ViewCaseReport.aspx?case_id=82-6</t>
  </si>
  <si>
    <t>82-14</t>
  </si>
  <si>
    <t>Sumner School Project</t>
  </si>
  <si>
    <t>https://app.dcoz.dc.gov/Content/Search/ViewCaseReport.aspx?case_id=82-14</t>
  </si>
  <si>
    <t>81-21</t>
  </si>
  <si>
    <t>Judiciary Center LP</t>
  </si>
  <si>
    <t>https://app.dcoz.dc.gov/Content/Search/ViewCaseReport.aspx?case_id=81-21</t>
  </si>
  <si>
    <t>80-17</t>
  </si>
  <si>
    <t>4L Associates Joint Venture</t>
  </si>
  <si>
    <t>https://app.dcoz.dc.gov/Content/Search/ViewCaseReport.aspx?case_id=80-17</t>
  </si>
  <si>
    <t>80-13A</t>
  </si>
  <si>
    <t>BP 1330 Connecticut Avenue LLC</t>
  </si>
  <si>
    <t>https://app.dcoz.dc.gov/Content/Search/ViewCaseReport.aspx?case_id=80-13A</t>
  </si>
  <si>
    <t>80-11</t>
  </si>
  <si>
    <t>George Washington University</t>
  </si>
  <si>
    <t>https://app.dcoz.dc.gov/Content/Search/ViewCaseReport.aspx?case_id=80-11</t>
  </si>
  <si>
    <t>80-07A</t>
  </si>
  <si>
    <t>Jemals Darth Vader LLC</t>
  </si>
  <si>
    <t>https://app.dcoz.dc.gov/Content/Search/ViewCaseReport.aspx?case_id=80-07A</t>
  </si>
  <si>
    <t>79-19</t>
  </si>
  <si>
    <t>Prudential Insurance Co. of America</t>
  </si>
  <si>
    <t>https://app.dcoz.dc.gov/Content/Search/ViewCaseReport.aspx?case_id=79-19</t>
  </si>
  <si>
    <t>Office building and Metro entrance, no homes</t>
  </si>
  <si>
    <t>78-30</t>
  </si>
  <si>
    <t>Republic of Italy</t>
  </si>
  <si>
    <t>https://app.dcoz.dc.gov/Content/Search/ViewCaseReport.aspx?case_id=78-30</t>
  </si>
  <si>
    <t>Republic of Italy chancery, but adds 6 single family homes</t>
  </si>
  <si>
    <t>78-20</t>
  </si>
  <si>
    <t>Republic of France</t>
  </si>
  <si>
    <t>https://app.dcoz.dc.gov/Content/Search/ViewCaseReport.aspx?case_id=78-20</t>
  </si>
  <si>
    <t>Republic of France chancery, tons of restrictions on car flow, not clear if any residential use</t>
  </si>
  <si>
    <t>Georgetown University</t>
  </si>
  <si>
    <t>https://app.dcoz.dc.gov/Content/Search/ViewCaseReport.aspx?case_id=78-17</t>
  </si>
  <si>
    <t>commercial and office building</t>
  </si>
  <si>
    <t>Blair Road LP</t>
  </si>
  <si>
    <t>https://app.dcoz.dc.gov/Content/Search/ViewCaseReport.aspx?case_id=76-3</t>
  </si>
  <si>
    <t>71-5</t>
  </si>
  <si>
    <t>Governments of Czechoslovakia &amp; Hungary &amp; Indonesia &amp; Poland</t>
  </si>
  <si>
    <t>https://app.dcoz.dc.gov/Content/Search/ViewCaseReport.aspx?case_id=71-5</t>
  </si>
  <si>
    <t>this is an old case, and it's unclear how many, if any, residential units there are, as both buildings are embassy/chancery buildings</t>
  </si>
  <si>
    <t>12-14A</t>
  </si>
  <si>
    <t>3rd &amp; M LLC</t>
  </si>
  <si>
    <t>https://app.dcoz.dc.gov/Content/Search/ViewCaseReport.aspx?case_id=12-14A</t>
  </si>
  <si>
    <t>70-28</t>
  </si>
  <si>
    <t>WMATA Operations Control Center Building</t>
  </si>
  <si>
    <t>https://app.dcoz.dc.gov/Content/Search/ViewCaseReport.aspx?case_id=70-28</t>
  </si>
  <si>
    <t>70-16A</t>
  </si>
  <si>
    <t>CESC 2101 L St. LLC</t>
  </si>
  <si>
    <t>https://app.dcoz.dc.gov/Content/Search/ViewCaseReport.aspx?case_id=70-16A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</si>
</sst>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m\-dd"/>
    <numFmt numFmtId="167" formatCode="mm/dd/yyyy"/>
  </numFmts>
  <fonts count="9">
    <font>
      <sz val="10"/>
      <color rgb="FF000000"/>
      <name val="Arial"/>
    </font>
    <font>
      <sz val="11"/>
      <color rgb="FF000000"/>
      <name val="Calibri"/>
    </font>
    <font>
      <b/>
      <sz val="10"/>
      <name val="Arial"/>
    </font>
    <font>
      <sz val="10"/>
      <name val="Arial"/>
    </font>
    <font>
      <u/>
      <sz val="11"/>
      <color rgb="FF000000"/>
      <name val="Calibri"/>
    </font>
    <font>
      <u/>
      <sz val="10"/>
      <color rgb="FF000000"/>
      <name val="Arial"/>
    </font>
    <font>
      <sz val="10"/>
      <color rgb="FF000000"/>
      <name val="Roboto"/>
    </font>
    <font>
      <u/>
      <sz val="10"/>
      <color rgb="FF0000FF"/>
      <name val="Arial"/>
    </font>
    <font>
      <sz val="10"/>
      <color rgb="FF000000"/>
      <name val="Arial"/>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D9D2E9"/>
        <bgColor rgb="FFD9D2E9"/>
      </patternFill>
    </fill>
  </fills>
  <borders count="4">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0">
    <xf numFmtId="0" fontId="0" fillId="0" borderId="0" xfId="0" applyFont="1" applyAlignment="1"/>
    <xf numFmtId="0" fontId="1" fillId="0" borderId="0" xfId="0" applyFont="1" applyAlignment="1"/>
    <xf numFmtId="49" fontId="2" fillId="2" borderId="0" xfId="0" applyNumberFormat="1" applyFont="1" applyFill="1" applyAlignment="1">
      <alignment horizontal="center"/>
    </xf>
    <xf numFmtId="164" fontId="2" fillId="2" borderId="1" xfId="0" applyNumberFormat="1" applyFont="1" applyFill="1" applyBorder="1" applyAlignment="1">
      <alignment horizontal="center"/>
    </xf>
    <xf numFmtId="0" fontId="1" fillId="0" borderId="0" xfId="0" applyFont="1" applyAlignment="1">
      <alignment wrapText="1"/>
    </xf>
    <xf numFmtId="0" fontId="2" fillId="2" borderId="1" xfId="0" applyFont="1" applyFill="1" applyBorder="1" applyAlignment="1">
      <alignment horizontal="center"/>
    </xf>
    <xf numFmtId="49" fontId="1" fillId="0" borderId="0" xfId="0" applyNumberFormat="1" applyFont="1" applyAlignment="1">
      <alignment wrapText="1"/>
    </xf>
    <xf numFmtId="49" fontId="1" fillId="0" borderId="0" xfId="0" applyNumberFormat="1" applyFont="1" applyAlignment="1"/>
    <xf numFmtId="3" fontId="2" fillId="0" borderId="0" xfId="0" applyNumberFormat="1" applyFont="1" applyAlignment="1">
      <alignment horizontal="center" wrapText="1"/>
    </xf>
    <xf numFmtId="0" fontId="2" fillId="2" borderId="2" xfId="0" applyFont="1" applyFill="1" applyBorder="1" applyAlignment="1">
      <alignment horizontal="center"/>
    </xf>
    <xf numFmtId="0" fontId="2" fillId="0" borderId="1" xfId="0" applyFont="1" applyBorder="1" applyAlignment="1">
      <alignment horizontal="center" wrapText="1"/>
    </xf>
    <xf numFmtId="49" fontId="3" fillId="0" borderId="0" xfId="0" applyNumberFormat="1" applyFont="1" applyAlignment="1"/>
    <xf numFmtId="3" fontId="2" fillId="0" borderId="1" xfId="0" applyNumberFormat="1" applyFont="1" applyBorder="1" applyAlignment="1">
      <alignment horizontal="center" wrapText="1"/>
    </xf>
    <xf numFmtId="164" fontId="3" fillId="0" borderId="0" xfId="0" applyNumberFormat="1" applyFont="1" applyAlignment="1"/>
    <xf numFmtId="10" fontId="2" fillId="0" borderId="1" xfId="0" applyNumberFormat="1" applyFont="1" applyBorder="1" applyAlignment="1">
      <alignment horizontal="center" wrapText="1"/>
    </xf>
    <xf numFmtId="0" fontId="3" fillId="0" borderId="0" xfId="0" applyFont="1" applyAlignment="1"/>
    <xf numFmtId="9" fontId="2" fillId="0" borderId="1" xfId="0" applyNumberFormat="1" applyFont="1" applyBorder="1" applyAlignment="1">
      <alignment horizontal="center" wrapText="1"/>
    </xf>
    <xf numFmtId="0" fontId="1" fillId="0" borderId="0" xfId="0" applyFont="1" applyAlignment="1">
      <alignment horizontal="right"/>
    </xf>
    <xf numFmtId="165" fontId="3" fillId="0" borderId="0" xfId="0" applyNumberFormat="1" applyFont="1" applyAlignment="1"/>
    <xf numFmtId="0" fontId="1" fillId="0" borderId="0" xfId="0" applyFont="1" applyAlignment="1"/>
    <xf numFmtId="164" fontId="2" fillId="0" borderId="1" xfId="0" applyNumberFormat="1" applyFont="1" applyBorder="1" applyAlignment="1">
      <alignment horizontal="center" wrapText="1"/>
    </xf>
    <xf numFmtId="0" fontId="3" fillId="0" borderId="0" xfId="0" applyFont="1" applyAlignment="1">
      <alignment wrapText="1"/>
    </xf>
    <xf numFmtId="0" fontId="3" fillId="0" borderId="0" xfId="0" applyFont="1" applyAlignment="1">
      <alignment wrapText="1"/>
    </xf>
    <xf numFmtId="0" fontId="4" fillId="0" borderId="0" xfId="0" applyFont="1" applyAlignment="1"/>
    <xf numFmtId="10" fontId="3" fillId="0" borderId="0" xfId="0" applyNumberFormat="1" applyFont="1"/>
    <xf numFmtId="164" fontId="3" fillId="0" borderId="0" xfId="0" applyNumberFormat="1" applyFont="1"/>
    <xf numFmtId="49" fontId="1" fillId="0" borderId="0" xfId="0" applyNumberFormat="1" applyFont="1" applyAlignment="1">
      <alignment horizontal="right"/>
    </xf>
    <xf numFmtId="3" fontId="3" fillId="0" borderId="0" xfId="0" applyNumberFormat="1" applyFont="1" applyAlignment="1"/>
    <xf numFmtId="9" fontId="3" fillId="0" borderId="0" xfId="0" applyNumberFormat="1" applyFont="1" applyAlignment="1"/>
    <xf numFmtId="0" fontId="5" fillId="0" borderId="0" xfId="0" applyFont="1" applyAlignment="1"/>
    <xf numFmtId="10" fontId="3" fillId="0" borderId="0" xfId="0" applyNumberFormat="1" applyFont="1" applyAlignment="1"/>
    <xf numFmtId="0" fontId="3" fillId="0" borderId="0" xfId="0" applyFont="1" applyAlignment="1"/>
    <xf numFmtId="49" fontId="1" fillId="0" borderId="0" xfId="0" applyNumberFormat="1" applyFont="1" applyAlignment="1"/>
    <xf numFmtId="0" fontId="1" fillId="0" borderId="0" xfId="0" applyFont="1" applyAlignment="1">
      <alignment horizontal="center"/>
    </xf>
    <xf numFmtId="0" fontId="6" fillId="3" borderId="0" xfId="0" applyFont="1" applyFill="1" applyAlignment="1"/>
    <xf numFmtId="49" fontId="3" fillId="0" borderId="0" xfId="0" applyNumberFormat="1" applyFont="1"/>
    <xf numFmtId="1" fontId="1" fillId="0" borderId="0" xfId="0" applyNumberFormat="1" applyFont="1" applyAlignment="1">
      <alignment horizontal="right"/>
    </xf>
    <xf numFmtId="10" fontId="3" fillId="0" borderId="0" xfId="0" applyNumberFormat="1" applyFont="1" applyAlignment="1">
      <alignment horizontal="right"/>
    </xf>
    <xf numFmtId="1" fontId="3" fillId="0" borderId="0" xfId="0" applyNumberFormat="1" applyFont="1"/>
    <xf numFmtId="1" fontId="3" fillId="0" borderId="0" xfId="0" applyNumberFormat="1" applyFont="1" applyAlignment="1"/>
    <xf numFmtId="1" fontId="1" fillId="0" borderId="0" xfId="0" applyNumberFormat="1" applyFont="1" applyAlignment="1">
      <alignment horizontal="center"/>
    </xf>
    <xf numFmtId="0" fontId="2" fillId="4" borderId="3" xfId="0" applyFont="1" applyFill="1" applyBorder="1" applyAlignment="1">
      <alignment horizontal="center"/>
    </xf>
    <xf numFmtId="3" fontId="2" fillId="5" borderId="1" xfId="0" applyNumberFormat="1" applyFont="1" applyFill="1" applyBorder="1" applyAlignment="1">
      <alignment horizontal="center"/>
    </xf>
    <xf numFmtId="0" fontId="2" fillId="4" borderId="1" xfId="0" applyFont="1" applyFill="1" applyBorder="1" applyAlignment="1">
      <alignment horizontal="center"/>
    </xf>
    <xf numFmtId="49" fontId="2" fillId="4" borderId="1" xfId="0" applyNumberFormat="1" applyFont="1" applyFill="1" applyBorder="1" applyAlignment="1">
      <alignment horizontal="center"/>
    </xf>
    <xf numFmtId="0" fontId="2" fillId="5" borderId="1" xfId="0" applyFont="1" applyFill="1" applyBorder="1" applyAlignment="1">
      <alignment horizontal="center"/>
    </xf>
    <xf numFmtId="9" fontId="2" fillId="5" borderId="1" xfId="0" applyNumberFormat="1" applyFont="1" applyFill="1" applyBorder="1" applyAlignment="1">
      <alignment horizontal="center"/>
    </xf>
    <xf numFmtId="166" fontId="3" fillId="4" borderId="0" xfId="0" applyNumberFormat="1" applyFont="1" applyFill="1" applyAlignment="1"/>
    <xf numFmtId="0" fontId="3" fillId="4" borderId="0" xfId="0" applyFont="1" applyFill="1" applyAlignment="1"/>
    <xf numFmtId="167" fontId="3" fillId="4" borderId="0" xfId="0" applyNumberFormat="1" applyFont="1" applyFill="1" applyAlignment="1"/>
    <xf numFmtId="0" fontId="7" fillId="4" borderId="0" xfId="0" applyFont="1" applyFill="1" applyAlignment="1"/>
    <xf numFmtId="49" fontId="3" fillId="4" borderId="0" xfId="0" applyNumberFormat="1" applyFont="1" applyFill="1" applyAlignment="1"/>
    <xf numFmtId="3" fontId="3" fillId="5" borderId="0" xfId="0" applyNumberFormat="1" applyFont="1" applyFill="1" applyAlignment="1"/>
    <xf numFmtId="3" fontId="3" fillId="5" borderId="0" xfId="0" applyNumberFormat="1" applyFont="1" applyFill="1"/>
    <xf numFmtId="0" fontId="3" fillId="5" borderId="0" xfId="0" applyFont="1" applyFill="1" applyAlignment="1"/>
    <xf numFmtId="9" fontId="3" fillId="5" borderId="0" xfId="0" applyNumberFormat="1" applyFont="1" applyFill="1" applyAlignment="1"/>
    <xf numFmtId="164" fontId="3" fillId="2" borderId="0" xfId="0" applyNumberFormat="1" applyFont="1" applyFill="1" applyAlignment="1"/>
    <xf numFmtId="14" fontId="3" fillId="4" borderId="0" xfId="0" applyNumberFormat="1" applyFont="1" applyFill="1" applyAlignment="1"/>
    <xf numFmtId="0" fontId="3" fillId="4" borderId="0" xfId="0" applyFont="1" applyFill="1"/>
    <xf numFmtId="49" fontId="3" fillId="4" borderId="0" xfId="0" applyNumberFormat="1" applyFont="1" applyFill="1"/>
    <xf numFmtId="0" fontId="3" fillId="5" borderId="0" xfId="0" applyFont="1" applyFill="1"/>
    <xf numFmtId="9" fontId="3" fillId="5" borderId="0" xfId="0" applyNumberFormat="1" applyFont="1" applyFill="1"/>
    <xf numFmtId="0" fontId="3" fillId="2" borderId="0" xfId="0" applyFont="1" applyFill="1"/>
    <xf numFmtId="2" fontId="3" fillId="0" borderId="0" xfId="0" applyNumberFormat="1" applyFont="1"/>
    <xf numFmtId="0" fontId="8" fillId="0" borderId="0" xfId="0" applyFont="1"/>
    <xf numFmtId="0" fontId="1" fillId="0" borderId="0" xfId="0" applyFont="1" applyAlignment="1"/>
    <xf numFmtId="0" fontId="0" fillId="0" borderId="0" xfId="0" applyFont="1" applyAlignment="1"/>
    <xf numFmtId="0" fontId="2" fillId="4" borderId="3" xfId="0" applyFont="1" applyFill="1" applyBorder="1" applyAlignment="1">
      <alignment horizontal="center"/>
    </xf>
    <xf numFmtId="0" fontId="3" fillId="0" borderId="1" xfId="0" applyFont="1" applyBorder="1"/>
    <xf numFmtId="3" fontId="2" fillId="5"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pp.dcoz.dc.gov/Content/Search/ViewCaseReport.aspx?case_id=08-27A" TargetMode="External"/><Relationship Id="rId299" Type="http://schemas.openxmlformats.org/officeDocument/2006/relationships/hyperlink" Target="https://app.dcoz.dc.gov/Content/Search/ViewCaseReport.aspx?case_id=71-5" TargetMode="External"/><Relationship Id="rId21" Type="http://schemas.openxmlformats.org/officeDocument/2006/relationships/hyperlink" Target="https://app.dcoz.dc.gov/Content/Search/ViewCaseReport.aspx?case_id=16-09" TargetMode="External"/><Relationship Id="rId63" Type="http://schemas.openxmlformats.org/officeDocument/2006/relationships/hyperlink" Target="https://app.dcoz.dc.gov/Content/Search/ViewCaseReport.aspx?case_id=14-04A" TargetMode="External"/><Relationship Id="rId159" Type="http://schemas.openxmlformats.org/officeDocument/2006/relationships/hyperlink" Target="https://app.dcoz.dc.gov/Content/Search/ViewCaseReport.aspx?case_id=06-02A" TargetMode="External"/><Relationship Id="rId170" Type="http://schemas.openxmlformats.org/officeDocument/2006/relationships/hyperlink" Target="https://app.dcoz.dc.gov/Content/Search/ViewCaseReport.aspx?case_id=05-28P" TargetMode="External"/><Relationship Id="rId226" Type="http://schemas.openxmlformats.org/officeDocument/2006/relationships/hyperlink" Target="https://app.dcoz.dc.gov/Content/Search/ViewCaseReport.aspx?case_id=01-13A" TargetMode="External"/><Relationship Id="rId268" Type="http://schemas.openxmlformats.org/officeDocument/2006/relationships/hyperlink" Target="https://app.dcoz.dc.gov/Content/Search/ViewCaseReport.aspx?case_id=88-2" TargetMode="External"/><Relationship Id="rId32" Type="http://schemas.openxmlformats.org/officeDocument/2006/relationships/hyperlink" Target="https://app.dcoz.dc.gov/Content/Search/ViewCaseReport.aspx?case_id=15-27" TargetMode="External"/><Relationship Id="rId74" Type="http://schemas.openxmlformats.org/officeDocument/2006/relationships/hyperlink" Target="https://app.dcoz.dc.gov/Content/Search/ViewCaseReport.aspx?case_id=13-09" TargetMode="External"/><Relationship Id="rId128" Type="http://schemas.openxmlformats.org/officeDocument/2006/relationships/hyperlink" Target="https://app.dcoz.dc.gov/Content/Search/ViewCaseReport.aspx?case_id=08-07" TargetMode="External"/><Relationship Id="rId5" Type="http://schemas.openxmlformats.org/officeDocument/2006/relationships/hyperlink" Target="https://app.dcoz.dc.gov/Content/Search/ViewCaseReport.aspx?case_id=17-19" TargetMode="External"/><Relationship Id="rId181" Type="http://schemas.openxmlformats.org/officeDocument/2006/relationships/hyperlink" Target="https://app.dcoz.dc.gov/Content/Search/ViewCaseReport.aspx?case_id=05-22A" TargetMode="External"/><Relationship Id="rId237" Type="http://schemas.openxmlformats.org/officeDocument/2006/relationships/hyperlink" Target="https://app.dcoz.dc.gov/Content/Search/ViewCaseReport.aspx?case_id=98-18" TargetMode="External"/><Relationship Id="rId279" Type="http://schemas.openxmlformats.org/officeDocument/2006/relationships/hyperlink" Target="https://app.dcoz.dc.gov/Content/Search/ViewCaseReport.aspx?case_id=85-20" TargetMode="External"/><Relationship Id="rId43" Type="http://schemas.openxmlformats.org/officeDocument/2006/relationships/hyperlink" Target="https://app.dcoz.dc.gov/Content/Search/ViewCaseReport.aspx?case_id=15-10" TargetMode="External"/><Relationship Id="rId139" Type="http://schemas.openxmlformats.org/officeDocument/2006/relationships/hyperlink" Target="https://app.dcoz.dc.gov/Content/Search/ViewCaseReport.aspx?case_id=06-41" TargetMode="External"/><Relationship Id="rId290" Type="http://schemas.openxmlformats.org/officeDocument/2006/relationships/hyperlink" Target="https://app.dcoz.dc.gov/Content/Search/ViewCaseReport.aspx?case_id=80-17" TargetMode="External"/><Relationship Id="rId85" Type="http://schemas.openxmlformats.org/officeDocument/2006/relationships/hyperlink" Target="https://app.dcoz.dc.gov/Content/Search/ViewCaseReport.aspx?case_id=12-18B" TargetMode="External"/><Relationship Id="rId150" Type="http://schemas.openxmlformats.org/officeDocument/2006/relationships/hyperlink" Target="https://app.dcoz.dc.gov/Content/Search/ViewCaseReport.aspx?case_id=06-17" TargetMode="External"/><Relationship Id="rId192" Type="http://schemas.openxmlformats.org/officeDocument/2006/relationships/hyperlink" Target="https://app.dcoz.dc.gov/Content/Search/ViewCaseReport.aspx?case_id=04-14D" TargetMode="External"/><Relationship Id="rId206" Type="http://schemas.openxmlformats.org/officeDocument/2006/relationships/hyperlink" Target="https://app.dcoz.dc.gov/Content/Search/ViewCaseReport.aspx?case_id=03-12R/03-13R" TargetMode="External"/><Relationship Id="rId248" Type="http://schemas.openxmlformats.org/officeDocument/2006/relationships/hyperlink" Target="https://app.dcoz.dc.gov/Content/Search/ViewCaseReport.aspx?case_id=94-21" TargetMode="External"/><Relationship Id="rId12" Type="http://schemas.openxmlformats.org/officeDocument/2006/relationships/hyperlink" Target="https://app.dcoz.dc.gov/Content/Search/ViewCaseReport.aspx?case_id=16-26" TargetMode="External"/><Relationship Id="rId108" Type="http://schemas.openxmlformats.org/officeDocument/2006/relationships/hyperlink" Target="https://app.dcoz.dc.gov/Content/Search/ViewCaseReport.aspx?case_id=09-15" TargetMode="External"/><Relationship Id="rId54" Type="http://schemas.openxmlformats.org/officeDocument/2006/relationships/hyperlink" Target="https://app.dcoz.dc.gov/Content/Search/ViewCaseReport.aspx?case_id=14-14" TargetMode="External"/><Relationship Id="rId96" Type="http://schemas.openxmlformats.org/officeDocument/2006/relationships/hyperlink" Target="https://app.dcoz.dc.gov/Content/Search/ViewCaseReport.aspx?case_id=11-08" TargetMode="External"/><Relationship Id="rId161" Type="http://schemas.openxmlformats.org/officeDocument/2006/relationships/hyperlink" Target="https://app.dcoz.dc.gov/Content/Search/ViewCaseReport.aspx?case_id=05-42" TargetMode="External"/><Relationship Id="rId217" Type="http://schemas.openxmlformats.org/officeDocument/2006/relationships/hyperlink" Target="https://app.dcoz.dc.gov/Content/Search/ViewCaseReport.aspx?case_id=02-38" TargetMode="External"/><Relationship Id="rId6" Type="http://schemas.openxmlformats.org/officeDocument/2006/relationships/hyperlink" Target="https://app.dcoz.dc.gov/Content/Search/ViewCaseReport.aspx?case_id=17-14" TargetMode="External"/><Relationship Id="rId238" Type="http://schemas.openxmlformats.org/officeDocument/2006/relationships/hyperlink" Target="https://app.dcoz.dc.gov/Content/Search/ViewCaseReport.aspx?case_id=98-10" TargetMode="External"/><Relationship Id="rId259" Type="http://schemas.openxmlformats.org/officeDocument/2006/relationships/hyperlink" Target="https://app.dcoz.dc.gov/Content/Search/ViewCaseReport.aspx?case_id=91-12" TargetMode="External"/><Relationship Id="rId23" Type="http://schemas.openxmlformats.org/officeDocument/2006/relationships/hyperlink" Target="https://app.dcoz.dc.gov/Content/Search/ViewCaseReport.aspx?case_id=16-05" TargetMode="External"/><Relationship Id="rId119" Type="http://schemas.openxmlformats.org/officeDocument/2006/relationships/hyperlink" Target="https://app.dcoz.dc.gov/Content/Search/ViewCaseReport.aspx?case_id=08-25" TargetMode="External"/><Relationship Id="rId270" Type="http://schemas.openxmlformats.org/officeDocument/2006/relationships/hyperlink" Target="https://app.dcoz.dc.gov/Content/Search/ViewCaseReport.aspx?case_id=87-29" TargetMode="External"/><Relationship Id="rId291" Type="http://schemas.openxmlformats.org/officeDocument/2006/relationships/hyperlink" Target="https://app.dcoz.dc.gov/Content/Search/ViewCaseReport.aspx?case_id=80-13A" TargetMode="External"/><Relationship Id="rId44" Type="http://schemas.openxmlformats.org/officeDocument/2006/relationships/hyperlink" Target="https://app.dcoz.dc.gov/Content/Search/ViewCaseReport.aspx?case_id=15-07" TargetMode="External"/><Relationship Id="rId65" Type="http://schemas.openxmlformats.org/officeDocument/2006/relationships/hyperlink" Target="https://app.dcoz.dc.gov/Content/Search/ViewCaseReport.aspx?case_id=14-01A" TargetMode="External"/><Relationship Id="rId86" Type="http://schemas.openxmlformats.org/officeDocument/2006/relationships/hyperlink" Target="https://app.dcoz.dc.gov/Content/Search/ViewCaseReport.aspx?case_id=12-16" TargetMode="External"/><Relationship Id="rId130" Type="http://schemas.openxmlformats.org/officeDocument/2006/relationships/hyperlink" Target="https://app.dcoz.dc.gov/Content/Search/ViewCaseReport.aspx?case_id=07-27A" TargetMode="External"/><Relationship Id="rId151" Type="http://schemas.openxmlformats.org/officeDocument/2006/relationships/hyperlink" Target="https://app.dcoz.dc.gov/Content/Search/ViewCaseReport.aspx?case_id=06-14D" TargetMode="External"/><Relationship Id="rId172" Type="http://schemas.openxmlformats.org/officeDocument/2006/relationships/hyperlink" Target="https://app.dcoz.dc.gov/Content/Search/ViewCaseReport.aspx?case_id=05-28P" TargetMode="External"/><Relationship Id="rId193" Type="http://schemas.openxmlformats.org/officeDocument/2006/relationships/hyperlink" Target="https://app.dcoz.dc.gov/Content/Search/ViewCaseReport.aspx?case_id=04-11" TargetMode="External"/><Relationship Id="rId207" Type="http://schemas.openxmlformats.org/officeDocument/2006/relationships/hyperlink" Target="https://app.dcoz.dc.gov/Content/Search/ViewCaseReport.aspx?case_id=03-12A/03-13A" TargetMode="External"/><Relationship Id="rId228" Type="http://schemas.openxmlformats.org/officeDocument/2006/relationships/hyperlink" Target="https://app.dcoz.dc.gov/Content/Search/ViewCaseReport.aspx?case_id=01-07" TargetMode="External"/><Relationship Id="rId249" Type="http://schemas.openxmlformats.org/officeDocument/2006/relationships/hyperlink" Target="https://app.dcoz.dc.gov/Content/Search/ViewCaseReport.aspx?case_id=94-16" TargetMode="External"/><Relationship Id="rId13" Type="http://schemas.openxmlformats.org/officeDocument/2006/relationships/hyperlink" Target="https://app.dcoz.dc.gov/Content/Search/ViewCaseReport.aspx?case_id=10-29" TargetMode="External"/><Relationship Id="rId109" Type="http://schemas.openxmlformats.org/officeDocument/2006/relationships/hyperlink" Target="https://app.dcoz.dc.gov/Content/Search/ViewCaseReport.aspx?case_id=09-08B" TargetMode="External"/><Relationship Id="rId260" Type="http://schemas.openxmlformats.org/officeDocument/2006/relationships/hyperlink" Target="https://app.dcoz.dc.gov/Content/Search/ViewCaseReport.aspx?case_id=89-7" TargetMode="External"/><Relationship Id="rId281" Type="http://schemas.openxmlformats.org/officeDocument/2006/relationships/hyperlink" Target="https://app.dcoz.dc.gov/Content/Search/ViewCaseReport.aspx?case_id=85-16" TargetMode="External"/><Relationship Id="rId34" Type="http://schemas.openxmlformats.org/officeDocument/2006/relationships/hyperlink" Target="https://app.dcoz.dc.gov/Content/Search/ViewCaseReport.aspx?case_id=15-22" TargetMode="External"/><Relationship Id="rId55" Type="http://schemas.openxmlformats.org/officeDocument/2006/relationships/hyperlink" Target="https://app.dcoz.dc.gov/Content/Search/ViewCaseReport.aspx?case_id=14-12" TargetMode="External"/><Relationship Id="rId76" Type="http://schemas.openxmlformats.org/officeDocument/2006/relationships/hyperlink" Target="https://app.dcoz.dc.gov/Content/Search/ViewCaseReport.aspx?case_id=13-08" TargetMode="External"/><Relationship Id="rId97" Type="http://schemas.openxmlformats.org/officeDocument/2006/relationships/hyperlink" Target="https://app.dcoz.dc.gov/Content/Search/ViewCaseReport.aspx?case_id=11-08C" TargetMode="External"/><Relationship Id="rId120" Type="http://schemas.openxmlformats.org/officeDocument/2006/relationships/hyperlink" Target="https://app.dcoz.dc.gov/Content/Search/ViewCaseReport.aspx?case_id=08-24C/04-25" TargetMode="External"/><Relationship Id="rId141" Type="http://schemas.openxmlformats.org/officeDocument/2006/relationships/hyperlink" Target="https://app.dcoz.dc.gov/Content/Search/ViewCaseReport.aspx?case_id=06-35" TargetMode="External"/><Relationship Id="rId7" Type="http://schemas.openxmlformats.org/officeDocument/2006/relationships/hyperlink" Target="https://app.dcoz.dc.gov/Content/Search/ViewCaseReport.aspx?case_id=17-10" TargetMode="External"/><Relationship Id="rId162" Type="http://schemas.openxmlformats.org/officeDocument/2006/relationships/hyperlink" Target="https://app.dcoz.dc.gov/Content/Search/ViewCaseReport.aspx?case_id=05-39" TargetMode="External"/><Relationship Id="rId183" Type="http://schemas.openxmlformats.org/officeDocument/2006/relationships/hyperlink" Target="https://app.dcoz.dc.gov/Content/Search/ViewCaseReport.aspx?case_id=05-17/05-32" TargetMode="External"/><Relationship Id="rId218" Type="http://schemas.openxmlformats.org/officeDocument/2006/relationships/hyperlink" Target="https://app.dcoz.dc.gov/Content/Search/ViewCaseReport.aspx?case_id=02-24A" TargetMode="External"/><Relationship Id="rId239" Type="http://schemas.openxmlformats.org/officeDocument/2006/relationships/hyperlink" Target="https://app.dcoz.dc.gov/Content/Search/ViewCaseReport.aspx?case_id=98-1" TargetMode="External"/><Relationship Id="rId250" Type="http://schemas.openxmlformats.org/officeDocument/2006/relationships/hyperlink" Target="https://app.dcoz.dc.gov/Content/Search/ViewCaseReport.aspx?case_id=94-12" TargetMode="External"/><Relationship Id="rId271" Type="http://schemas.openxmlformats.org/officeDocument/2006/relationships/hyperlink" Target="https://app.dcoz.dc.gov/Content/Search/ViewCaseReport.aspx?case_id=87-24" TargetMode="External"/><Relationship Id="rId292" Type="http://schemas.openxmlformats.org/officeDocument/2006/relationships/hyperlink" Target="https://app.dcoz.dc.gov/Content/Search/ViewCaseReport.aspx?case_id=80-11" TargetMode="External"/><Relationship Id="rId24" Type="http://schemas.openxmlformats.org/officeDocument/2006/relationships/hyperlink" Target="https://app.dcoz.dc.gov/Content/Search/ViewCaseReport.aspx?case_id=16-02" TargetMode="External"/><Relationship Id="rId45" Type="http://schemas.openxmlformats.org/officeDocument/2006/relationships/hyperlink" Target="https://app.dcoz.dc.gov/Content/Search/ViewCaseReport.aspx?case_id=15-05" TargetMode="External"/><Relationship Id="rId66" Type="http://schemas.openxmlformats.org/officeDocument/2006/relationships/hyperlink" Target="https://app.dcoz.dc.gov/Content/Search/ViewCaseReport.aspx?case_id=13-18" TargetMode="External"/><Relationship Id="rId87" Type="http://schemas.openxmlformats.org/officeDocument/2006/relationships/hyperlink" Target="https://app.dcoz.dc.gov/Content/Search/ViewCaseReport.aspx?case_id=12-14" TargetMode="External"/><Relationship Id="rId110" Type="http://schemas.openxmlformats.org/officeDocument/2006/relationships/hyperlink" Target="https://app.dcoz.dc.gov/Content/Search/ViewCaseReport.aspx?case_id=09-08" TargetMode="External"/><Relationship Id="rId131" Type="http://schemas.openxmlformats.org/officeDocument/2006/relationships/hyperlink" Target="https://app.dcoz.dc.gov/Content/Search/ViewCaseReport.aspx?case_id=07-26F" TargetMode="External"/><Relationship Id="rId152" Type="http://schemas.openxmlformats.org/officeDocument/2006/relationships/hyperlink" Target="https://app.dcoz.dc.gov/Content/Search/ViewCaseReport.aspx?case_id=06-13" TargetMode="External"/><Relationship Id="rId173" Type="http://schemas.openxmlformats.org/officeDocument/2006/relationships/hyperlink" Target="https://app.dcoz.dc.gov/Content/Search/ViewCaseReport.aspx?case_id=05-28L" TargetMode="External"/><Relationship Id="rId194" Type="http://schemas.openxmlformats.org/officeDocument/2006/relationships/hyperlink" Target="https://app.dcoz.dc.gov/Content/Search/ViewCaseReport.aspx?case_id=04-08" TargetMode="External"/><Relationship Id="rId208" Type="http://schemas.openxmlformats.org/officeDocument/2006/relationships/hyperlink" Target="https://app.dcoz.dc.gov/Content/Search/ViewCaseReport.aspx?case_id=03-11" TargetMode="External"/><Relationship Id="rId229" Type="http://schemas.openxmlformats.org/officeDocument/2006/relationships/hyperlink" Target="https://app.dcoz.dc.gov/Content/Search/ViewCaseReport.aspx?case_id=01-01" TargetMode="External"/><Relationship Id="rId240" Type="http://schemas.openxmlformats.org/officeDocument/2006/relationships/hyperlink" Target="https://app.dcoz.dc.gov/Content/Search/ViewCaseReport.aspx?case_id=97-16D" TargetMode="External"/><Relationship Id="rId261" Type="http://schemas.openxmlformats.org/officeDocument/2006/relationships/hyperlink" Target="https://app.dcoz.dc.gov/Content/Search/ViewCaseReport.aspx?case_id=89-22" TargetMode="External"/><Relationship Id="rId14" Type="http://schemas.openxmlformats.org/officeDocument/2006/relationships/hyperlink" Target="https://app.dcoz.dc.gov/Content/Search/ViewCaseReport.aspx?case_id=16-24" TargetMode="External"/><Relationship Id="rId35" Type="http://schemas.openxmlformats.org/officeDocument/2006/relationships/hyperlink" Target="https://app.dcoz.dc.gov/Content/Search/ViewCaseReport.aspx?case_id=15-21" TargetMode="External"/><Relationship Id="rId56" Type="http://schemas.openxmlformats.org/officeDocument/2006/relationships/hyperlink" Target="https://app.dcoz.dc.gov/Content/Search/ViewCaseReport.aspx?case_id=14-09" TargetMode="External"/><Relationship Id="rId77" Type="http://schemas.openxmlformats.org/officeDocument/2006/relationships/hyperlink" Target="https://app.dcoz.dc.gov/Content/Search/ViewCaseReport.aspx?case_id=13-05" TargetMode="External"/><Relationship Id="rId100" Type="http://schemas.openxmlformats.org/officeDocument/2006/relationships/hyperlink" Target="https://app.dcoz.dc.gov/Content/Search/ViewCaseReport.aspx?case_id=11-03" TargetMode="External"/><Relationship Id="rId282" Type="http://schemas.openxmlformats.org/officeDocument/2006/relationships/hyperlink" Target="https://app.dcoz.dc.gov/Content/Search/ViewCaseReport.aspx?case_id=84-19A" TargetMode="External"/><Relationship Id="rId8" Type="http://schemas.openxmlformats.org/officeDocument/2006/relationships/hyperlink" Target="https://app.dcoz.dc.gov/Content/Search/ViewCaseReport.aspx?case_id=17-09" TargetMode="External"/><Relationship Id="rId98" Type="http://schemas.openxmlformats.org/officeDocument/2006/relationships/hyperlink" Target="https://app.dcoz.dc.gov/Content/Search/ViewCaseReport.aspx?case_id=11-03" TargetMode="External"/><Relationship Id="rId121" Type="http://schemas.openxmlformats.org/officeDocument/2006/relationships/hyperlink" Target="https://app.dcoz.dc.gov/Content/Search/ViewCaseReport.aspx?case_id=08-21" TargetMode="External"/><Relationship Id="rId142" Type="http://schemas.openxmlformats.org/officeDocument/2006/relationships/hyperlink" Target="https://app.dcoz.dc.gov/Content/Search/ViewCaseReport.aspx?case_id=06-34A" TargetMode="External"/><Relationship Id="rId163" Type="http://schemas.openxmlformats.org/officeDocument/2006/relationships/hyperlink" Target="https://app.dcoz.dc.gov/Content/Search/ViewCaseReport.aspx?case_id=05-38B" TargetMode="External"/><Relationship Id="rId184" Type="http://schemas.openxmlformats.org/officeDocument/2006/relationships/hyperlink" Target="https://app.dcoz.dc.gov/Content/Search/ViewCaseReport.aspx?case_id=05-14" TargetMode="External"/><Relationship Id="rId219" Type="http://schemas.openxmlformats.org/officeDocument/2006/relationships/hyperlink" Target="https://app.dcoz.dc.gov/Content/Search/ViewCaseReport.aspx?case_id=02-23" TargetMode="External"/><Relationship Id="rId230" Type="http://schemas.openxmlformats.org/officeDocument/2006/relationships/hyperlink" Target="https://app.dcoz.dc.gov/Content/Search/ViewCaseReport.aspx?case_id=00-34" TargetMode="External"/><Relationship Id="rId251" Type="http://schemas.openxmlformats.org/officeDocument/2006/relationships/hyperlink" Target="https://app.dcoz.dc.gov/Content/Search/ViewCaseReport.aspx?case_id=94-1" TargetMode="External"/><Relationship Id="rId25" Type="http://schemas.openxmlformats.org/officeDocument/2006/relationships/hyperlink" Target="https://app.dcoz.dc.gov/Content/Search/ViewCaseReport.aspx?case_id=08-34H" TargetMode="External"/><Relationship Id="rId46" Type="http://schemas.openxmlformats.org/officeDocument/2006/relationships/hyperlink" Target="https://app.dcoz.dc.gov/Content/Search/ViewCaseReport.aspx?case_id=15-04" TargetMode="External"/><Relationship Id="rId67" Type="http://schemas.openxmlformats.org/officeDocument/2006/relationships/hyperlink" Target="https://app.dcoz.dc.gov/Content/Search/ViewCaseReport.aspx?case_id=13-18A" TargetMode="External"/><Relationship Id="rId272" Type="http://schemas.openxmlformats.org/officeDocument/2006/relationships/hyperlink" Target="https://app.dcoz.dc.gov/Content/Search/ViewCaseReport.aspx?case_id=87-18" TargetMode="External"/><Relationship Id="rId293" Type="http://schemas.openxmlformats.org/officeDocument/2006/relationships/hyperlink" Target="https://app.dcoz.dc.gov/Content/Search/ViewCaseReport.aspx?case_id=80-07A" TargetMode="External"/><Relationship Id="rId88" Type="http://schemas.openxmlformats.org/officeDocument/2006/relationships/hyperlink" Target="https://app.dcoz.dc.gov/Content/Search/ViewCaseReport.aspx?case_id=12-02" TargetMode="External"/><Relationship Id="rId111" Type="http://schemas.openxmlformats.org/officeDocument/2006/relationships/hyperlink" Target="https://app.dcoz.dc.gov/Content/Search/ViewCaseReport.aspx?case_id=09-05A" TargetMode="External"/><Relationship Id="rId132" Type="http://schemas.openxmlformats.org/officeDocument/2006/relationships/hyperlink" Target="https://app.dcoz.dc.gov/Content/Search/ViewCaseReport.aspx?case_id=07-21B" TargetMode="External"/><Relationship Id="rId153" Type="http://schemas.openxmlformats.org/officeDocument/2006/relationships/hyperlink" Target="https://app.dcoz.dc.gov/Content/Search/ViewCaseReport.aspx?case_id=06-12O" TargetMode="External"/><Relationship Id="rId174" Type="http://schemas.openxmlformats.org/officeDocument/2006/relationships/hyperlink" Target="https://app.dcoz.dc.gov/Content/Search/ViewCaseReport.aspx?case_id=05-28J" TargetMode="External"/><Relationship Id="rId195" Type="http://schemas.openxmlformats.org/officeDocument/2006/relationships/hyperlink" Target="https://app.dcoz.dc.gov/Content/Search/ViewCaseReport.aspx?case_id=04-06" TargetMode="External"/><Relationship Id="rId209" Type="http://schemas.openxmlformats.org/officeDocument/2006/relationships/hyperlink" Target="https://app.dcoz.dc.gov/Content/Search/ViewCaseReport.aspx?case_id=03-08" TargetMode="External"/><Relationship Id="rId220" Type="http://schemas.openxmlformats.org/officeDocument/2006/relationships/hyperlink" Target="https://app.dcoz.dc.gov/Content/Search/ViewCaseReport.aspx?case_id=02-04" TargetMode="External"/><Relationship Id="rId241" Type="http://schemas.openxmlformats.org/officeDocument/2006/relationships/hyperlink" Target="https://app.dcoz.dc.gov/Content/Search/ViewCaseReport.aspx?case_id=97-11" TargetMode="External"/><Relationship Id="rId15" Type="http://schemas.openxmlformats.org/officeDocument/2006/relationships/hyperlink" Target="https://app.dcoz.dc.gov/Content/Search/ViewCaseReport.aspx?case_id=16-20" TargetMode="External"/><Relationship Id="rId36" Type="http://schemas.openxmlformats.org/officeDocument/2006/relationships/hyperlink" Target="https://app.dcoz.dc.gov/Content/Search/ViewCaseReport.aspx?case_id=15-20" TargetMode="External"/><Relationship Id="rId57" Type="http://schemas.openxmlformats.org/officeDocument/2006/relationships/hyperlink" Target="https://app.dcoz.dc.gov/Content/Search/ViewCaseReport.aspx?case_id=14-08" TargetMode="External"/><Relationship Id="rId262" Type="http://schemas.openxmlformats.org/officeDocument/2006/relationships/hyperlink" Target="https://app.dcoz.dc.gov/Content/Search/ViewCaseReport.aspx?case_id=89-2" TargetMode="External"/><Relationship Id="rId283" Type="http://schemas.openxmlformats.org/officeDocument/2006/relationships/hyperlink" Target="https://app.dcoz.dc.gov/Content/Search/ViewCaseReport.aspx?case_id=84-17" TargetMode="External"/><Relationship Id="rId78" Type="http://schemas.openxmlformats.org/officeDocument/2006/relationships/hyperlink" Target="https://app.dcoz.dc.gov/Content/Search/ViewCaseReport.aspx?case_id=13-05C" TargetMode="External"/><Relationship Id="rId99" Type="http://schemas.openxmlformats.org/officeDocument/2006/relationships/hyperlink" Target="https://app.dcoz.dc.gov/Content/Search/ViewCaseReport.aspx?case_id=11-03J" TargetMode="External"/><Relationship Id="rId101" Type="http://schemas.openxmlformats.org/officeDocument/2006/relationships/hyperlink" Target="https://app.dcoz.dc.gov/Content/Search/ViewCaseReport.aspx?case_id=10-28" TargetMode="External"/><Relationship Id="rId122" Type="http://schemas.openxmlformats.org/officeDocument/2006/relationships/hyperlink" Target="https://app.dcoz.dc.gov/Content/Search/ViewCaseReport.aspx?case_id=08-15A" TargetMode="External"/><Relationship Id="rId143" Type="http://schemas.openxmlformats.org/officeDocument/2006/relationships/hyperlink" Target="https://app.dcoz.dc.gov/Content/Search/ViewCaseReport.aspx?case_id=06-31B" TargetMode="External"/><Relationship Id="rId164" Type="http://schemas.openxmlformats.org/officeDocument/2006/relationships/hyperlink" Target="https://app.dcoz.dc.gov/Content/Search/ViewCaseReport.aspx?case_id=05-37C" TargetMode="External"/><Relationship Id="rId185" Type="http://schemas.openxmlformats.org/officeDocument/2006/relationships/hyperlink" Target="https://app.dcoz.dc.gov/Content/Search/ViewCaseReport.aspx?case_id=05-03" TargetMode="External"/><Relationship Id="rId9" Type="http://schemas.openxmlformats.org/officeDocument/2006/relationships/hyperlink" Target="https://app.dcoz.dc.gov/Content/Search/ViewCaseReport.aspx?case_id=17-08" TargetMode="External"/><Relationship Id="rId210" Type="http://schemas.openxmlformats.org/officeDocument/2006/relationships/hyperlink" Target="https://app.dcoz.dc.gov/Content/Search/ViewCaseReport.aspx?case_id=03-05" TargetMode="External"/><Relationship Id="rId26" Type="http://schemas.openxmlformats.org/officeDocument/2006/relationships/hyperlink" Target="https://app.dcoz.dc.gov/Content/Search/ViewCaseReport.aspx?case_id=15-34" TargetMode="External"/><Relationship Id="rId231" Type="http://schemas.openxmlformats.org/officeDocument/2006/relationships/hyperlink" Target="https://app.dcoz.dc.gov/Content/Search/ViewCaseReport.aspx?case_id=00-16" TargetMode="External"/><Relationship Id="rId252" Type="http://schemas.openxmlformats.org/officeDocument/2006/relationships/hyperlink" Target="https://app.dcoz.dc.gov/Content/Search/ViewCaseReport.aspx?case_id=93-7" TargetMode="External"/><Relationship Id="rId273" Type="http://schemas.openxmlformats.org/officeDocument/2006/relationships/hyperlink" Target="https://app.dcoz.dc.gov/Content/Search/ViewCaseReport.aspx?case_id=87-17" TargetMode="External"/><Relationship Id="rId294" Type="http://schemas.openxmlformats.org/officeDocument/2006/relationships/hyperlink" Target="https://app.dcoz.dc.gov/Content/Search/ViewCaseReport.aspx?case_id=79-19" TargetMode="External"/><Relationship Id="rId47" Type="http://schemas.openxmlformats.org/officeDocument/2006/relationships/hyperlink" Target="https://app.dcoz.dc.gov/Content/Search/ViewCaseReport.aspx?case_id=15-03" TargetMode="External"/><Relationship Id="rId68" Type="http://schemas.openxmlformats.org/officeDocument/2006/relationships/hyperlink" Target="https://app.dcoz.dc.gov/Content/Search/ViewCaseReport.aspx?case_id=13-17" TargetMode="External"/><Relationship Id="rId89" Type="http://schemas.openxmlformats.org/officeDocument/2006/relationships/hyperlink" Target="https://app.dcoz.dc.gov/Content/Search/ViewCaseReport.aspx?case_id=11-25" TargetMode="External"/><Relationship Id="rId112" Type="http://schemas.openxmlformats.org/officeDocument/2006/relationships/hyperlink" Target="https://app.dcoz.dc.gov/Content/Search/ViewCaseReport.aspx?case_id=09-03E" TargetMode="External"/><Relationship Id="rId133" Type="http://schemas.openxmlformats.org/officeDocument/2006/relationships/hyperlink" Target="https://app.dcoz.dc.gov/Content/Search/ViewCaseReport.aspx?case_id=07-18D" TargetMode="External"/><Relationship Id="rId154" Type="http://schemas.openxmlformats.org/officeDocument/2006/relationships/hyperlink" Target="https://app.dcoz.dc.gov/Content/Search/ViewCaseReport.aspx?case_id=06-11J/06-12J" TargetMode="External"/><Relationship Id="rId175" Type="http://schemas.openxmlformats.org/officeDocument/2006/relationships/hyperlink" Target="https://app.dcoz.dc.gov/Content/Search/ViewCaseReport.aspx?case_id=05-28I" TargetMode="External"/><Relationship Id="rId196" Type="http://schemas.openxmlformats.org/officeDocument/2006/relationships/hyperlink" Target="https://app.dcoz.dc.gov/Content/Search/ViewCaseReport.aspx?case_id=04-04A" TargetMode="External"/><Relationship Id="rId200" Type="http://schemas.openxmlformats.org/officeDocument/2006/relationships/hyperlink" Target="https://app.dcoz.dc.gov/Content/Search/ViewCaseReport.aspx?case_id=03-28" TargetMode="External"/><Relationship Id="rId16" Type="http://schemas.openxmlformats.org/officeDocument/2006/relationships/hyperlink" Target="https://app.dcoz.dc.gov/Content/Search/ViewCaseReport.aspx?case_id=16-17" TargetMode="External"/><Relationship Id="rId221" Type="http://schemas.openxmlformats.org/officeDocument/2006/relationships/hyperlink" Target="https://app.dcoz.dc.gov/Content/Search/ViewCaseReport.aspx?case_id=01-36" TargetMode="External"/><Relationship Id="rId242" Type="http://schemas.openxmlformats.org/officeDocument/2006/relationships/hyperlink" Target="https://app.dcoz.dc.gov/Content/Search/ViewCaseReport.aspx?case_id=97-10" TargetMode="External"/><Relationship Id="rId263" Type="http://schemas.openxmlformats.org/officeDocument/2006/relationships/hyperlink" Target="https://app.dcoz.dc.gov/Content/Search/ViewCaseReport.aspx?case_id=89-17" TargetMode="External"/><Relationship Id="rId284" Type="http://schemas.openxmlformats.org/officeDocument/2006/relationships/hyperlink" Target="https://app.dcoz.dc.gov/Content/Search/ViewCaseReport.aspx?case_id=84-16" TargetMode="External"/><Relationship Id="rId37" Type="http://schemas.openxmlformats.org/officeDocument/2006/relationships/hyperlink" Target="https://app.dcoz.dc.gov/Content/Search/ViewCaseReport.aspx?case_id=15-19" TargetMode="External"/><Relationship Id="rId58" Type="http://schemas.openxmlformats.org/officeDocument/2006/relationships/hyperlink" Target="https://app.dcoz.dc.gov/Content/Search/ViewCaseReport.aspx?case_id=14-07" TargetMode="External"/><Relationship Id="rId79" Type="http://schemas.openxmlformats.org/officeDocument/2006/relationships/hyperlink" Target="https://app.dcoz.dc.gov/Content/Search/ViewCaseReport.aspx?case_id=13-04" TargetMode="External"/><Relationship Id="rId102" Type="http://schemas.openxmlformats.org/officeDocument/2006/relationships/hyperlink" Target="https://app.dcoz.dc.gov/Content/Search/ViewCaseReport.aspx?case_id=10-26" TargetMode="External"/><Relationship Id="rId123" Type="http://schemas.openxmlformats.org/officeDocument/2006/relationships/hyperlink" Target="https://app.dcoz.dc.gov/Content/Search/ViewCaseReport.aspx?case_id=04-13C" TargetMode="External"/><Relationship Id="rId144" Type="http://schemas.openxmlformats.org/officeDocument/2006/relationships/hyperlink" Target="https://app.dcoz.dc.gov/Content/Search/ViewCaseReport.aspx?case_id=06-30" TargetMode="External"/><Relationship Id="rId90" Type="http://schemas.openxmlformats.org/officeDocument/2006/relationships/hyperlink" Target="https://app.dcoz.dc.gov/Content/Search/ViewCaseReport.aspx?case_id=11-24" TargetMode="External"/><Relationship Id="rId165" Type="http://schemas.openxmlformats.org/officeDocument/2006/relationships/hyperlink" Target="https://app.dcoz.dc.gov/Content/Search/ViewCaseReport.aspx?case_id=05-36K" TargetMode="External"/><Relationship Id="rId186" Type="http://schemas.openxmlformats.org/officeDocument/2006/relationships/hyperlink" Target="https://app.dcoz.dc.gov/Content/Search/ViewCaseReport.aspx?case_id=04-37" TargetMode="External"/><Relationship Id="rId211" Type="http://schemas.openxmlformats.org/officeDocument/2006/relationships/hyperlink" Target="https://app.dcoz.dc.gov/Content/Search/ViewCaseReport.aspx?case_id=03-04" TargetMode="External"/><Relationship Id="rId232" Type="http://schemas.openxmlformats.org/officeDocument/2006/relationships/hyperlink" Target="https://app.dcoz.dc.gov/Content/Search/ViewCaseReport.aspx?case_id=00-03" TargetMode="External"/><Relationship Id="rId253" Type="http://schemas.openxmlformats.org/officeDocument/2006/relationships/hyperlink" Target="https://app.dcoz.dc.gov/Content/Search/ViewCaseReport.aspx?case_id=93-7" TargetMode="External"/><Relationship Id="rId274" Type="http://schemas.openxmlformats.org/officeDocument/2006/relationships/hyperlink" Target="https://app.dcoz.dc.gov/Content/Search/ViewCaseReport.aspx?case_id=86-4" TargetMode="External"/><Relationship Id="rId295" Type="http://schemas.openxmlformats.org/officeDocument/2006/relationships/hyperlink" Target="https://app.dcoz.dc.gov/Content/Search/ViewCaseReport.aspx?case_id=78-30" TargetMode="External"/><Relationship Id="rId27" Type="http://schemas.openxmlformats.org/officeDocument/2006/relationships/hyperlink" Target="https://app.dcoz.dc.gov/Content/Search/ViewCaseReport.aspx?case_id=15-34A" TargetMode="External"/><Relationship Id="rId48" Type="http://schemas.openxmlformats.org/officeDocument/2006/relationships/hyperlink" Target="https://app.dcoz.dc.gov/Content/Search/ViewCaseReport.aspx?case_id=15-02" TargetMode="External"/><Relationship Id="rId69" Type="http://schemas.openxmlformats.org/officeDocument/2006/relationships/hyperlink" Target="https://app.dcoz.dc.gov/Content/Search/ViewCaseReport.aspx?case_id=13-14" TargetMode="External"/><Relationship Id="rId113" Type="http://schemas.openxmlformats.org/officeDocument/2006/relationships/hyperlink" Target="https://app.dcoz.dc.gov/Content/Search/ViewCaseReport.aspx?case_id=08-34G" TargetMode="External"/><Relationship Id="rId134" Type="http://schemas.openxmlformats.org/officeDocument/2006/relationships/hyperlink" Target="https://app.dcoz.dc.gov/Content/Search/ViewCaseReport.aspx?case_id=07-16" TargetMode="External"/><Relationship Id="rId80" Type="http://schemas.openxmlformats.org/officeDocument/2006/relationships/hyperlink" Target="https://app.dcoz.dc.gov/Content/Search/ViewCaseReport.aspx?case_id=12-21" TargetMode="External"/><Relationship Id="rId155" Type="http://schemas.openxmlformats.org/officeDocument/2006/relationships/hyperlink" Target="https://app.dcoz.dc.gov/Content/Search/ViewCaseReport.aspx?case_id=06-11" TargetMode="External"/><Relationship Id="rId176" Type="http://schemas.openxmlformats.org/officeDocument/2006/relationships/hyperlink" Target="https://app.dcoz.dc.gov/Content/Search/ViewCaseReport.aspx?case_id=05-28F" TargetMode="External"/><Relationship Id="rId197" Type="http://schemas.openxmlformats.org/officeDocument/2006/relationships/hyperlink" Target="https://app.dcoz.dc.gov/Content/Search/ViewCaseReport.aspx?case_id=04-01" TargetMode="External"/><Relationship Id="rId201" Type="http://schemas.openxmlformats.org/officeDocument/2006/relationships/hyperlink" Target="https://app.dcoz.dc.gov/Content/Search/ViewCaseReport.aspx?case_id=03-26" TargetMode="External"/><Relationship Id="rId222" Type="http://schemas.openxmlformats.org/officeDocument/2006/relationships/hyperlink" Target="https://app.dcoz.dc.gov/Content/Search/ViewCaseReport.aspx?case_id=01-34" TargetMode="External"/><Relationship Id="rId243" Type="http://schemas.openxmlformats.org/officeDocument/2006/relationships/hyperlink" Target="https://app.dcoz.dc.gov/Content/Search/ViewCaseReport.aspx?case_id=97-1" TargetMode="External"/><Relationship Id="rId264" Type="http://schemas.openxmlformats.org/officeDocument/2006/relationships/hyperlink" Target="https://app.dcoz.dc.gov/Content/Search/ViewCaseReport.aspx?case_id=89-14" TargetMode="External"/><Relationship Id="rId285" Type="http://schemas.openxmlformats.org/officeDocument/2006/relationships/hyperlink" Target="https://app.dcoz.dc.gov/Content/Search/ViewCaseReport.aspx?case_id=84-13" TargetMode="External"/><Relationship Id="rId17" Type="http://schemas.openxmlformats.org/officeDocument/2006/relationships/hyperlink" Target="https://app.dcoz.dc.gov/Content/Search/ViewCaseReport.aspx?case_id=16-13" TargetMode="External"/><Relationship Id="rId38" Type="http://schemas.openxmlformats.org/officeDocument/2006/relationships/hyperlink" Target="https://app.dcoz.dc.gov/Content/Search/ViewCaseReport.aspx?case_id=15-18" TargetMode="External"/><Relationship Id="rId59" Type="http://schemas.openxmlformats.org/officeDocument/2006/relationships/hyperlink" Target="https://app.dcoz.dc.gov/Content/Search/ViewCaseReport.aspx?case_id=14-07B" TargetMode="External"/><Relationship Id="rId103" Type="http://schemas.openxmlformats.org/officeDocument/2006/relationships/hyperlink" Target="https://app.dcoz.dc.gov/Content/Search/ViewCaseReport.aspx?case_id=10-26A" TargetMode="External"/><Relationship Id="rId124" Type="http://schemas.openxmlformats.org/officeDocument/2006/relationships/hyperlink" Target="https://app.dcoz.dc.gov/Content/Search/ViewCaseReport.aspx?case_id=08-14C" TargetMode="External"/><Relationship Id="rId70" Type="http://schemas.openxmlformats.org/officeDocument/2006/relationships/hyperlink" Target="https://app.dcoz.dc.gov/Content/Search/ViewCaseReport.aspx?case_id=13-12" TargetMode="External"/><Relationship Id="rId91" Type="http://schemas.openxmlformats.org/officeDocument/2006/relationships/hyperlink" Target="https://app.dcoz.dc.gov/Content/Search/ViewCaseReport.aspx?case_id=11-17" TargetMode="External"/><Relationship Id="rId145" Type="http://schemas.openxmlformats.org/officeDocument/2006/relationships/hyperlink" Target="https://app.dcoz.dc.gov/Content/Search/ViewCaseReport.aspx?case_id=06-29C" TargetMode="External"/><Relationship Id="rId166" Type="http://schemas.openxmlformats.org/officeDocument/2006/relationships/hyperlink" Target="https://app.dcoz.dc.gov/Content/Search/ViewCaseReport.aspx?case_id=05-36G" TargetMode="External"/><Relationship Id="rId187" Type="http://schemas.openxmlformats.org/officeDocument/2006/relationships/hyperlink" Target="https://app.dcoz.dc.gov/Content/Search/ViewCaseReport.aspx?case_id=04-35" TargetMode="External"/><Relationship Id="rId1" Type="http://schemas.openxmlformats.org/officeDocument/2006/relationships/hyperlink" Target="https://app.dcoz.dc.gov/Content/Search/ViewCaseReport.aspx?case_id=19-01" TargetMode="External"/><Relationship Id="rId212" Type="http://schemas.openxmlformats.org/officeDocument/2006/relationships/hyperlink" Target="https://app.dcoz.dc.gov/Content/Search/ViewCaseReport.aspx?case_id=03-03" TargetMode="External"/><Relationship Id="rId233" Type="http://schemas.openxmlformats.org/officeDocument/2006/relationships/hyperlink" Target="https://app.dcoz.dc.gov/Content/Search/ViewCaseReport.aspx?case_id=99-5" TargetMode="External"/><Relationship Id="rId254" Type="http://schemas.openxmlformats.org/officeDocument/2006/relationships/hyperlink" Target="https://app.dcoz.dc.gov/Content/Search/ViewCaseReport.aspx?case_id=93-15" TargetMode="External"/><Relationship Id="rId28" Type="http://schemas.openxmlformats.org/officeDocument/2006/relationships/hyperlink" Target="https://app.dcoz.dc.gov/Content/Search/ViewCaseReport.aspx?case_id=15-33" TargetMode="External"/><Relationship Id="rId49" Type="http://schemas.openxmlformats.org/officeDocument/2006/relationships/hyperlink" Target="https://app.dcoz.dc.gov/Content/Search/ViewCaseReport.aspx?case_id=15-01" TargetMode="External"/><Relationship Id="rId114" Type="http://schemas.openxmlformats.org/officeDocument/2006/relationships/hyperlink" Target="https://app.dcoz.dc.gov/Content/Search/ViewCaseReport.aspx?case_id=08-34F" TargetMode="External"/><Relationship Id="rId275" Type="http://schemas.openxmlformats.org/officeDocument/2006/relationships/hyperlink" Target="https://app.dcoz.dc.gov/Content/Search/ViewCaseReport.aspx?case_id=86-33" TargetMode="External"/><Relationship Id="rId296" Type="http://schemas.openxmlformats.org/officeDocument/2006/relationships/hyperlink" Target="https://app.dcoz.dc.gov/Content/Search/ViewCaseReport.aspx?case_id=78-20" TargetMode="External"/><Relationship Id="rId300" Type="http://schemas.openxmlformats.org/officeDocument/2006/relationships/hyperlink" Target="https://app.dcoz.dc.gov/Content/Search/ViewCaseReport.aspx?case_id=12-14A" TargetMode="External"/><Relationship Id="rId60" Type="http://schemas.openxmlformats.org/officeDocument/2006/relationships/hyperlink" Target="https://app.dcoz.dc.gov/Content/Search/ViewCaseReport.aspx?case_id=14-07" TargetMode="External"/><Relationship Id="rId81" Type="http://schemas.openxmlformats.org/officeDocument/2006/relationships/hyperlink" Target="https://app.dcoz.dc.gov/Content/Search/ViewCaseReport.aspx?case_id=12-21A" TargetMode="External"/><Relationship Id="rId135" Type="http://schemas.openxmlformats.org/officeDocument/2006/relationships/hyperlink" Target="https://app.dcoz.dc.gov/Content/Search/ViewCaseReport.aspx?case_id=07-13G" TargetMode="External"/><Relationship Id="rId156" Type="http://schemas.openxmlformats.org/officeDocument/2006/relationships/hyperlink" Target="https://app.dcoz.dc.gov/Content/Search/ViewCaseReport.aspx?case_id=06-10C" TargetMode="External"/><Relationship Id="rId177" Type="http://schemas.openxmlformats.org/officeDocument/2006/relationships/hyperlink" Target="https://app.dcoz.dc.gov/Content/Search/ViewCaseReport.aspx?case_id=05-28A" TargetMode="External"/><Relationship Id="rId198" Type="http://schemas.openxmlformats.org/officeDocument/2006/relationships/hyperlink" Target="https://app.dcoz.dc.gov/Content/Search/ViewCaseReport.aspx?case_id=03-31" TargetMode="External"/><Relationship Id="rId202" Type="http://schemas.openxmlformats.org/officeDocument/2006/relationships/hyperlink" Target="https://app.dcoz.dc.gov/Content/Search/ViewCaseReport.aspx?case_id=03-24" TargetMode="External"/><Relationship Id="rId223" Type="http://schemas.openxmlformats.org/officeDocument/2006/relationships/hyperlink" Target="https://app.dcoz.dc.gov/Content/Search/ViewCaseReport.aspx?case_id=01-24" TargetMode="External"/><Relationship Id="rId244" Type="http://schemas.openxmlformats.org/officeDocument/2006/relationships/hyperlink" Target="https://app.dcoz.dc.gov/Content/Search/ViewCaseReport.aspx?case_id=96-9" TargetMode="External"/><Relationship Id="rId18" Type="http://schemas.openxmlformats.org/officeDocument/2006/relationships/hyperlink" Target="https://app.dcoz.dc.gov/Content/Search/ViewCaseReport.aspx?case_id=16-13B" TargetMode="External"/><Relationship Id="rId39" Type="http://schemas.openxmlformats.org/officeDocument/2006/relationships/hyperlink" Target="https://app.dcoz.dc.gov/Content/Search/ViewCaseReport.aspx?case_id=15-15" TargetMode="External"/><Relationship Id="rId265" Type="http://schemas.openxmlformats.org/officeDocument/2006/relationships/hyperlink" Target="https://app.dcoz.dc.gov/Content/Search/ViewCaseReport.aspx?case_id=89-10" TargetMode="External"/><Relationship Id="rId286" Type="http://schemas.openxmlformats.org/officeDocument/2006/relationships/hyperlink" Target="https://app.dcoz.dc.gov/Content/Search/ViewCaseReport.aspx?case_id=83-11" TargetMode="External"/><Relationship Id="rId50" Type="http://schemas.openxmlformats.org/officeDocument/2006/relationships/hyperlink" Target="https://app.dcoz.dc.gov/Content/Search/ViewCaseReport.aspx?case_id=14-21" TargetMode="External"/><Relationship Id="rId104" Type="http://schemas.openxmlformats.org/officeDocument/2006/relationships/hyperlink" Target="https://app.dcoz.dc.gov/Content/Search/ViewCaseReport.aspx?case_id=10-23" TargetMode="External"/><Relationship Id="rId125" Type="http://schemas.openxmlformats.org/officeDocument/2006/relationships/hyperlink" Target="https://app.dcoz.dc.gov/Content/Search/ViewCaseReport.aspx?case_id=08-13" TargetMode="External"/><Relationship Id="rId146" Type="http://schemas.openxmlformats.org/officeDocument/2006/relationships/hyperlink" Target="https://app.dcoz.dc.gov/Content/Search/ViewCaseReport.aspx?case_id=02-38J" TargetMode="External"/><Relationship Id="rId167" Type="http://schemas.openxmlformats.org/officeDocument/2006/relationships/hyperlink" Target="https://app.dcoz.dc.gov/Content/Search/ViewCaseReport.aspx?case_id=05-30C" TargetMode="External"/><Relationship Id="rId188" Type="http://schemas.openxmlformats.org/officeDocument/2006/relationships/hyperlink" Target="https://app.dcoz.dc.gov/Content/Search/ViewCaseReport.aspx?case_id=04-24A" TargetMode="External"/><Relationship Id="rId71" Type="http://schemas.openxmlformats.org/officeDocument/2006/relationships/hyperlink" Target="https://app.dcoz.dc.gov/Content/Search/ViewCaseReport.aspx?case_id=13-12A" TargetMode="External"/><Relationship Id="rId92" Type="http://schemas.openxmlformats.org/officeDocument/2006/relationships/hyperlink" Target="https://app.dcoz.dc.gov/Content/Search/ViewCaseReport.aspx?case_id=11-13" TargetMode="External"/><Relationship Id="rId213" Type="http://schemas.openxmlformats.org/officeDocument/2006/relationships/hyperlink" Target="https://app.dcoz.dc.gov/Content/Search/ViewCaseReport.aspx?case_id=02-51C" TargetMode="External"/><Relationship Id="rId234" Type="http://schemas.openxmlformats.org/officeDocument/2006/relationships/hyperlink" Target="https://app.dcoz.dc.gov/Content/Search/ViewCaseReport.aspx?case_id=17-21" TargetMode="External"/><Relationship Id="rId2" Type="http://schemas.openxmlformats.org/officeDocument/2006/relationships/hyperlink" Target="https://app.dcoz.dc.gov/Content/Search/ViewCaseReport.aspx?case_id=18-21" TargetMode="External"/><Relationship Id="rId29" Type="http://schemas.openxmlformats.org/officeDocument/2006/relationships/hyperlink" Target="https://app.dcoz.dc.gov/Content/Search/ViewCaseReport.aspx?case_id=15-32" TargetMode="External"/><Relationship Id="rId255" Type="http://schemas.openxmlformats.org/officeDocument/2006/relationships/hyperlink" Target="https://app.dcoz.dc.gov/Content/Search/ViewCaseReport.aspx?case_id=92-5" TargetMode="External"/><Relationship Id="rId276" Type="http://schemas.openxmlformats.org/officeDocument/2006/relationships/hyperlink" Target="https://app.dcoz.dc.gov/Content/Search/ViewCaseReport.aspx?case_id=86-32" TargetMode="External"/><Relationship Id="rId297" Type="http://schemas.openxmlformats.org/officeDocument/2006/relationships/hyperlink" Target="https://app.dcoz.dc.gov/Content/Search/ViewCaseReport.aspx?case_id=78-17" TargetMode="External"/><Relationship Id="rId40" Type="http://schemas.openxmlformats.org/officeDocument/2006/relationships/hyperlink" Target="https://app.dcoz.dc.gov/Content/Search/ViewCaseReport.aspx?case_id=15-14" TargetMode="External"/><Relationship Id="rId115" Type="http://schemas.openxmlformats.org/officeDocument/2006/relationships/hyperlink" Target="https://app.dcoz.dc.gov/Content/Search/ViewCaseReport.aspx?case_id=08-34C" TargetMode="External"/><Relationship Id="rId136" Type="http://schemas.openxmlformats.org/officeDocument/2006/relationships/hyperlink" Target="https://app.dcoz.dc.gov/Content/Search/ViewCaseReport.aspx?case_id=07-07C" TargetMode="External"/><Relationship Id="rId157" Type="http://schemas.openxmlformats.org/officeDocument/2006/relationships/hyperlink" Target="https://app.dcoz.dc.gov/Content/Search/ViewCaseReport.aspx?case_id=06-08D" TargetMode="External"/><Relationship Id="rId178" Type="http://schemas.openxmlformats.org/officeDocument/2006/relationships/hyperlink" Target="https://app.dcoz.dc.gov/Content/Search/ViewCaseReport.aspx?case_id=05-25" TargetMode="External"/><Relationship Id="rId301" Type="http://schemas.openxmlformats.org/officeDocument/2006/relationships/hyperlink" Target="https://app.dcoz.dc.gov/Content/Search/ViewCaseReport.aspx?case_id=70-28" TargetMode="External"/><Relationship Id="rId61" Type="http://schemas.openxmlformats.org/officeDocument/2006/relationships/hyperlink" Target="https://app.dcoz.dc.gov/Content/Search/ViewCaseReport.aspx?case_id=14-07A" TargetMode="External"/><Relationship Id="rId82" Type="http://schemas.openxmlformats.org/officeDocument/2006/relationships/hyperlink" Target="https://app.dcoz.dc.gov/Content/Search/ViewCaseReport.aspx?case_id=12-20" TargetMode="External"/><Relationship Id="rId199" Type="http://schemas.openxmlformats.org/officeDocument/2006/relationships/hyperlink" Target="https://app.dcoz.dc.gov/Content/Search/ViewCaseReport.aspx?case_id=03-29A" TargetMode="External"/><Relationship Id="rId203" Type="http://schemas.openxmlformats.org/officeDocument/2006/relationships/hyperlink" Target="https://app.dcoz.dc.gov/Content/Search/ViewCaseReport.aspx?case_id=03-21" TargetMode="External"/><Relationship Id="rId19" Type="http://schemas.openxmlformats.org/officeDocument/2006/relationships/hyperlink" Target="https://app.dcoz.dc.gov/Content/Search/ViewCaseReport.aspx?case_id=16-12" TargetMode="External"/><Relationship Id="rId224" Type="http://schemas.openxmlformats.org/officeDocument/2006/relationships/hyperlink" Target="https://app.dcoz.dc.gov/Content/Search/ViewCaseReport.aspx?case_id=01-18" TargetMode="External"/><Relationship Id="rId245" Type="http://schemas.openxmlformats.org/officeDocument/2006/relationships/hyperlink" Target="https://app.dcoz.dc.gov/Content/Search/ViewCaseReport.aspx?case_id=96-7" TargetMode="External"/><Relationship Id="rId266" Type="http://schemas.openxmlformats.org/officeDocument/2006/relationships/hyperlink" Target="https://app.dcoz.dc.gov/Content/Search/ViewCaseReport.aspx?case_id=88-9" TargetMode="External"/><Relationship Id="rId287" Type="http://schemas.openxmlformats.org/officeDocument/2006/relationships/hyperlink" Target="https://app.dcoz.dc.gov/Content/Search/ViewCaseReport.aspx?case_id=82-6" TargetMode="External"/><Relationship Id="rId30" Type="http://schemas.openxmlformats.org/officeDocument/2006/relationships/hyperlink" Target="https://app.dcoz.dc.gov/Content/Search/ViewCaseReport.aspx?case_id=15-31" TargetMode="External"/><Relationship Id="rId105" Type="http://schemas.openxmlformats.org/officeDocument/2006/relationships/hyperlink" Target="https://app.dcoz.dc.gov/Content/Search/ViewCaseReport.aspx?case_id=10-11" TargetMode="External"/><Relationship Id="rId126" Type="http://schemas.openxmlformats.org/officeDocument/2006/relationships/hyperlink" Target="https://app.dcoz.dc.gov/Content/Search/ViewCaseReport.aspx?case_id=08-08A" TargetMode="External"/><Relationship Id="rId147" Type="http://schemas.openxmlformats.org/officeDocument/2006/relationships/hyperlink" Target="https://app.dcoz.dc.gov/Content/Search/ViewCaseReport.aspx?case_id=06-27" TargetMode="External"/><Relationship Id="rId168" Type="http://schemas.openxmlformats.org/officeDocument/2006/relationships/hyperlink" Target="https://app.dcoz.dc.gov/Content/Search/ViewCaseReport.aspx?case_id=05-28T" TargetMode="External"/><Relationship Id="rId51" Type="http://schemas.openxmlformats.org/officeDocument/2006/relationships/hyperlink" Target="https://app.dcoz.dc.gov/Content/Search/ViewCaseReport.aspx?case_id=14-19" TargetMode="External"/><Relationship Id="rId72" Type="http://schemas.openxmlformats.org/officeDocument/2006/relationships/hyperlink" Target="https://app.dcoz.dc.gov/Content/Search/ViewCaseReport.aspx?case_id=13-10" TargetMode="External"/><Relationship Id="rId93" Type="http://schemas.openxmlformats.org/officeDocument/2006/relationships/hyperlink" Target="https://app.dcoz.dc.gov/Content/Search/ViewCaseReport.aspx?case_id=11-13A" TargetMode="External"/><Relationship Id="rId189" Type="http://schemas.openxmlformats.org/officeDocument/2006/relationships/hyperlink" Target="https://app.dcoz.dc.gov/Content/Search/ViewCaseReport.aspx?case_id=04-22A" TargetMode="External"/><Relationship Id="rId3" Type="http://schemas.openxmlformats.org/officeDocument/2006/relationships/hyperlink" Target="https://app.dcoz.dc.gov/Content/Search/ViewCaseReport.aspx?case_id=18-14" TargetMode="External"/><Relationship Id="rId214" Type="http://schemas.openxmlformats.org/officeDocument/2006/relationships/hyperlink" Target="https://app.dcoz.dc.gov/Content/Search/ViewCaseReport.aspx?case_id=02-50" TargetMode="External"/><Relationship Id="rId235" Type="http://schemas.openxmlformats.org/officeDocument/2006/relationships/hyperlink" Target="https://app.dcoz.dc.gov/Content/Search/ViewCaseReport.aspx?case_id=98-3" TargetMode="External"/><Relationship Id="rId256" Type="http://schemas.openxmlformats.org/officeDocument/2006/relationships/hyperlink" Target="https://app.dcoz.dc.gov/Content/Search/ViewCaseReport.aspx?case_id=92-4" TargetMode="External"/><Relationship Id="rId277" Type="http://schemas.openxmlformats.org/officeDocument/2006/relationships/hyperlink" Target="https://app.dcoz.dc.gov/Content/Search/ViewCaseReport.aspx?case_id=86-1" TargetMode="External"/><Relationship Id="rId298" Type="http://schemas.openxmlformats.org/officeDocument/2006/relationships/hyperlink" Target="https://app.dcoz.dc.gov/Content/Search/ViewCaseReport.aspx?case_id=76-3" TargetMode="External"/><Relationship Id="rId116" Type="http://schemas.openxmlformats.org/officeDocument/2006/relationships/hyperlink" Target="https://app.dcoz.dc.gov/Content/Search/ViewCaseReport.aspx?case_id=08-34B" TargetMode="External"/><Relationship Id="rId137" Type="http://schemas.openxmlformats.org/officeDocument/2006/relationships/hyperlink" Target="https://app.dcoz.dc.gov/Content/Search/ViewCaseReport.aspx?case_id=07-02C" TargetMode="External"/><Relationship Id="rId158" Type="http://schemas.openxmlformats.org/officeDocument/2006/relationships/hyperlink" Target="https://app.dcoz.dc.gov/Content/Search/ViewCaseReport.aspx?case_id=06-04G" TargetMode="External"/><Relationship Id="rId302" Type="http://schemas.openxmlformats.org/officeDocument/2006/relationships/hyperlink" Target="https://app.dcoz.dc.gov/Content/Search/ViewCaseReport.aspx?case_id=70-16A" TargetMode="External"/><Relationship Id="rId20" Type="http://schemas.openxmlformats.org/officeDocument/2006/relationships/hyperlink" Target="https://app.dcoz.dc.gov/Content/Search/ViewCaseReport.aspx?case_id=16-10" TargetMode="External"/><Relationship Id="rId41" Type="http://schemas.openxmlformats.org/officeDocument/2006/relationships/hyperlink" Target="https://app.dcoz.dc.gov/Content/Search/ViewCaseReport.aspx?case_id=15-13" TargetMode="External"/><Relationship Id="rId62" Type="http://schemas.openxmlformats.org/officeDocument/2006/relationships/hyperlink" Target="https://app.dcoz.dc.gov/Content/Search/ViewCaseReport.aspx?case_id=14-04" TargetMode="External"/><Relationship Id="rId83" Type="http://schemas.openxmlformats.org/officeDocument/2006/relationships/hyperlink" Target="https://app.dcoz.dc.gov/Content/Search/ViewCaseReport.aspx?case_id=12-20A" TargetMode="External"/><Relationship Id="rId179" Type="http://schemas.openxmlformats.org/officeDocument/2006/relationships/hyperlink" Target="https://app.dcoz.dc.gov/Content/Search/ViewCaseReport.aspx?case_id=05-24B" TargetMode="External"/><Relationship Id="rId190" Type="http://schemas.openxmlformats.org/officeDocument/2006/relationships/hyperlink" Target="https://app.dcoz.dc.gov/Content/Search/ViewCaseReport.aspx?case_id=04-19A" TargetMode="External"/><Relationship Id="rId204" Type="http://schemas.openxmlformats.org/officeDocument/2006/relationships/hyperlink" Target="https://app.dcoz.dc.gov/Content/Search/ViewCaseReport.aspx?case_id=03-16" TargetMode="External"/><Relationship Id="rId225" Type="http://schemas.openxmlformats.org/officeDocument/2006/relationships/hyperlink" Target="https://app.dcoz.dc.gov/Content/Search/ViewCaseReport.aspx?case_id=01-17" TargetMode="External"/><Relationship Id="rId246" Type="http://schemas.openxmlformats.org/officeDocument/2006/relationships/hyperlink" Target="https://app.dcoz.dc.gov/Content/Search/ViewCaseReport.aspx?case_id=96-6" TargetMode="External"/><Relationship Id="rId267" Type="http://schemas.openxmlformats.org/officeDocument/2006/relationships/hyperlink" Target="https://app.dcoz.dc.gov/Content/Search/ViewCaseReport.aspx?case_id=88-34B" TargetMode="External"/><Relationship Id="rId288" Type="http://schemas.openxmlformats.org/officeDocument/2006/relationships/hyperlink" Target="https://app.dcoz.dc.gov/Content/Search/ViewCaseReport.aspx?case_id=82-14" TargetMode="External"/><Relationship Id="rId106" Type="http://schemas.openxmlformats.org/officeDocument/2006/relationships/hyperlink" Target="https://app.dcoz.dc.gov/Content/Search/ViewCaseReport.aspx?case_id=10-03" TargetMode="External"/><Relationship Id="rId127" Type="http://schemas.openxmlformats.org/officeDocument/2006/relationships/hyperlink" Target="https://app.dcoz.dc.gov/Content/Search/ViewCaseReport.aspx?case_id=08-07A" TargetMode="External"/><Relationship Id="rId10" Type="http://schemas.openxmlformats.org/officeDocument/2006/relationships/hyperlink" Target="https://app.dcoz.dc.gov/Content/Search/ViewCaseReport.aspx?case_id=17-06" TargetMode="External"/><Relationship Id="rId31" Type="http://schemas.openxmlformats.org/officeDocument/2006/relationships/hyperlink" Target="https://app.dcoz.dc.gov/Content/Search/ViewCaseReport.aspx?case_id=15-28" TargetMode="External"/><Relationship Id="rId52" Type="http://schemas.openxmlformats.org/officeDocument/2006/relationships/hyperlink" Target="https://app.dcoz.dc.gov/Content/Search/ViewCaseReport.aspx?case_id=14-18" TargetMode="External"/><Relationship Id="rId73" Type="http://schemas.openxmlformats.org/officeDocument/2006/relationships/hyperlink" Target="https://app.dcoz.dc.gov/Content/Search/ViewCaseReport.aspx?case_id=13-10A" TargetMode="External"/><Relationship Id="rId94" Type="http://schemas.openxmlformats.org/officeDocument/2006/relationships/hyperlink" Target="https://app.dcoz.dc.gov/Content/Search/ViewCaseReport.aspx?case_id=11-12" TargetMode="External"/><Relationship Id="rId148" Type="http://schemas.openxmlformats.org/officeDocument/2006/relationships/hyperlink" Target="https://app.dcoz.dc.gov/Content/Search/ViewCaseReport.aspx?case_id=06-24B" TargetMode="External"/><Relationship Id="rId169" Type="http://schemas.openxmlformats.org/officeDocument/2006/relationships/hyperlink" Target="https://app.dcoz.dc.gov/Content/Search/ViewCaseReport.aspx?case_id=05-28R" TargetMode="External"/><Relationship Id="rId4" Type="http://schemas.openxmlformats.org/officeDocument/2006/relationships/hyperlink" Target="https://app.dcoz.dc.gov/Content/Search/ViewCaseReport.aspx?case_id=18-03" TargetMode="External"/><Relationship Id="rId180" Type="http://schemas.openxmlformats.org/officeDocument/2006/relationships/hyperlink" Target="https://app.dcoz.dc.gov/Content/Search/ViewCaseReport.aspx?case_id=05-23B" TargetMode="External"/><Relationship Id="rId215" Type="http://schemas.openxmlformats.org/officeDocument/2006/relationships/hyperlink" Target="https://app.dcoz.dc.gov/Content/Search/ViewCaseReport.aspx?case_id=02-38I" TargetMode="External"/><Relationship Id="rId236" Type="http://schemas.openxmlformats.org/officeDocument/2006/relationships/hyperlink" Target="https://app.dcoz.dc.gov/Content/Search/ViewCaseReport.aspx?case_id=98-21" TargetMode="External"/><Relationship Id="rId257" Type="http://schemas.openxmlformats.org/officeDocument/2006/relationships/hyperlink" Target="https://app.dcoz.dc.gov/Content/Search/ViewCaseReport.aspx?case_id=92-16" TargetMode="External"/><Relationship Id="rId278" Type="http://schemas.openxmlformats.org/officeDocument/2006/relationships/hyperlink" Target="https://app.dcoz.dc.gov/Content/Search/ViewCaseReport.aspx?case_id=85-8" TargetMode="External"/><Relationship Id="rId42" Type="http://schemas.openxmlformats.org/officeDocument/2006/relationships/hyperlink" Target="https://app.dcoz.dc.gov/Content/Search/ViewCaseReport.aspx?case_id=15-12" TargetMode="External"/><Relationship Id="rId84" Type="http://schemas.openxmlformats.org/officeDocument/2006/relationships/hyperlink" Target="https://app.dcoz.dc.gov/Content/Search/ViewCaseReport.aspx?case_id=12-18" TargetMode="External"/><Relationship Id="rId138" Type="http://schemas.openxmlformats.org/officeDocument/2006/relationships/hyperlink" Target="https://app.dcoz.dc.gov/Content/Search/ViewCaseReport.aspx?case_id=06-45A" TargetMode="External"/><Relationship Id="rId191" Type="http://schemas.openxmlformats.org/officeDocument/2006/relationships/hyperlink" Target="https://app.dcoz.dc.gov/Content/Search/ViewCaseReport.aspx?case_id=04-17A" TargetMode="External"/><Relationship Id="rId205" Type="http://schemas.openxmlformats.org/officeDocument/2006/relationships/hyperlink" Target="https://app.dcoz.dc.gov/Content/Search/ViewCaseReport.aspx?case_id=03-12V/03-13V" TargetMode="External"/><Relationship Id="rId247" Type="http://schemas.openxmlformats.org/officeDocument/2006/relationships/hyperlink" Target="https://app.dcoz.dc.gov/Content/Search/ViewCaseReport.aspx?case_id=96-13" TargetMode="External"/><Relationship Id="rId107" Type="http://schemas.openxmlformats.org/officeDocument/2006/relationships/hyperlink" Target="https://app.dcoz.dc.gov/Content/Search/ViewCaseReport.aspx?case_id=10-03B" TargetMode="External"/><Relationship Id="rId289" Type="http://schemas.openxmlformats.org/officeDocument/2006/relationships/hyperlink" Target="https://app.dcoz.dc.gov/Content/Search/ViewCaseReport.aspx?case_id=81-21" TargetMode="External"/><Relationship Id="rId11" Type="http://schemas.openxmlformats.org/officeDocument/2006/relationships/hyperlink" Target="https://app.dcoz.dc.gov/Content/Search/ViewCaseReport.aspx?case_id=16-29" TargetMode="External"/><Relationship Id="rId53" Type="http://schemas.openxmlformats.org/officeDocument/2006/relationships/hyperlink" Target="https://app.dcoz.dc.gov/Content/Search/ViewCaseReport.aspx?case_id=14-18A" TargetMode="External"/><Relationship Id="rId149" Type="http://schemas.openxmlformats.org/officeDocument/2006/relationships/hyperlink" Target="https://app.dcoz.dc.gov/Content/Search/ViewCaseReport.aspx?case_id=06-21B" TargetMode="External"/><Relationship Id="rId95" Type="http://schemas.openxmlformats.org/officeDocument/2006/relationships/hyperlink" Target="https://app.dcoz.dc.gov/Content/Search/ViewCaseReport.aspx?case_id=11-09" TargetMode="External"/><Relationship Id="rId160" Type="http://schemas.openxmlformats.org/officeDocument/2006/relationships/hyperlink" Target="https://app.dcoz.dc.gov/Content/Search/ViewCaseReport.aspx?case_id=06-01B" TargetMode="External"/><Relationship Id="rId216" Type="http://schemas.openxmlformats.org/officeDocument/2006/relationships/hyperlink" Target="https://app.dcoz.dc.gov/Content/Search/ViewCaseReport.aspx?case_id=02-38D" TargetMode="External"/><Relationship Id="rId258" Type="http://schemas.openxmlformats.org/officeDocument/2006/relationships/hyperlink" Target="https://app.dcoz.dc.gov/Content/Search/ViewCaseReport.aspx?case_id=91-7" TargetMode="External"/><Relationship Id="rId22" Type="http://schemas.openxmlformats.org/officeDocument/2006/relationships/hyperlink" Target="https://app.dcoz.dc.gov/Content/Search/ViewCaseReport.aspx?case_id=16-07" TargetMode="External"/><Relationship Id="rId64" Type="http://schemas.openxmlformats.org/officeDocument/2006/relationships/hyperlink" Target="https://app.dcoz.dc.gov/Content/Search/ViewCaseReport.aspx?case_id=14-01" TargetMode="External"/><Relationship Id="rId118" Type="http://schemas.openxmlformats.org/officeDocument/2006/relationships/hyperlink" Target="https://app.dcoz.dc.gov/Content/Search/ViewCaseReport.aspx?case_id=08-26" TargetMode="External"/><Relationship Id="rId171" Type="http://schemas.openxmlformats.org/officeDocument/2006/relationships/hyperlink" Target="https://app.dcoz.dc.gov/Content/Search/ViewCaseReport.aspx?case_id=05-280" TargetMode="External"/><Relationship Id="rId227" Type="http://schemas.openxmlformats.org/officeDocument/2006/relationships/hyperlink" Target="https://app.dcoz.dc.gov/Content/Search/ViewCaseReport.aspx?case_id=01-12" TargetMode="External"/><Relationship Id="rId269" Type="http://schemas.openxmlformats.org/officeDocument/2006/relationships/hyperlink" Target="https://app.dcoz.dc.gov/Content/Search/ViewCaseReport.aspx?case_id=88-13" TargetMode="External"/><Relationship Id="rId33" Type="http://schemas.openxmlformats.org/officeDocument/2006/relationships/hyperlink" Target="https://app.dcoz.dc.gov/Content/Search/ViewCaseReport.aspx?case_id=15-24" TargetMode="External"/><Relationship Id="rId129" Type="http://schemas.openxmlformats.org/officeDocument/2006/relationships/hyperlink" Target="https://app.dcoz.dc.gov/Content/Search/ViewCaseReport.aspx?case_id=07-35C" TargetMode="External"/><Relationship Id="rId280" Type="http://schemas.openxmlformats.org/officeDocument/2006/relationships/hyperlink" Target="https://app.dcoz.dc.gov/Content/Search/ViewCaseReport.aspx?case_id=85-19" TargetMode="External"/><Relationship Id="rId75" Type="http://schemas.openxmlformats.org/officeDocument/2006/relationships/hyperlink" Target="https://app.dcoz.dc.gov/Content/Search/ViewCaseReport.aspx?case_id=13-09B" TargetMode="External"/><Relationship Id="rId140" Type="http://schemas.openxmlformats.org/officeDocument/2006/relationships/hyperlink" Target="https://app.dcoz.dc.gov/Content/Search/ViewCaseReport.aspx?case_id=06-40C" TargetMode="External"/><Relationship Id="rId182" Type="http://schemas.openxmlformats.org/officeDocument/2006/relationships/hyperlink" Target="https://app.dcoz.dc.gov/Content/Search/ViewCaseReport.aspx?case_id=05-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pp.dcoz.dc.gov/Content/Search/ViewCaseReport.aspx?case_id=06-04" TargetMode="External"/><Relationship Id="rId2" Type="http://schemas.openxmlformats.org/officeDocument/2006/relationships/hyperlink" Target="https://app.dcoz.dc.gov/Content/Search/ViewCaseReport.aspx?case_id=06-02" TargetMode="External"/><Relationship Id="rId1" Type="http://schemas.openxmlformats.org/officeDocument/2006/relationships/hyperlink" Target="https://app.dcoz.dc.gov/Content/Search/ViewCaseReport.aspx?case_id=06-01" TargetMode="External"/><Relationship Id="rId5" Type="http://schemas.openxmlformats.org/officeDocument/2006/relationships/hyperlink" Target="https://opendata.dc.gov/datasets/planned-unit-development-puds-1/data" TargetMode="External"/><Relationship Id="rId4" Type="http://schemas.openxmlformats.org/officeDocument/2006/relationships/hyperlink" Target="https://app.dcoz.dc.gov/Content/Search/ViewCaseReport.aspx?case_id=06-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864"/>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4.44140625" defaultRowHeight="15.75" customHeight="1"/>
  <cols>
    <col min="1" max="1" width="14.44140625" hidden="1"/>
    <col min="2" max="2" width="9.88671875" customWidth="1"/>
    <col min="3" max="3" width="32.109375" customWidth="1"/>
    <col min="4" max="4" width="10.6640625" customWidth="1"/>
    <col min="5" max="5" width="10.5546875" customWidth="1"/>
    <col min="6" max="6" width="8.5546875" customWidth="1"/>
    <col min="12" max="12" width="15.109375" customWidth="1"/>
    <col min="14" max="17" width="15.44140625" customWidth="1"/>
    <col min="20" max="20" width="14.44140625" hidden="1"/>
  </cols>
  <sheetData>
    <row r="1" spans="1:27" ht="43.2">
      <c r="A1" s="4" t="s">
        <v>1</v>
      </c>
      <c r="B1" s="6" t="s">
        <v>12</v>
      </c>
      <c r="C1" s="4" t="s">
        <v>14</v>
      </c>
      <c r="D1" s="4" t="s">
        <v>15</v>
      </c>
      <c r="E1" s="4" t="s">
        <v>16</v>
      </c>
      <c r="F1" s="4" t="s">
        <v>17</v>
      </c>
      <c r="G1" s="4" t="s">
        <v>18</v>
      </c>
      <c r="H1" s="8" t="s">
        <v>19</v>
      </c>
      <c r="I1" s="10" t="s">
        <v>26</v>
      </c>
      <c r="J1" s="10" t="s">
        <v>35</v>
      </c>
      <c r="K1" s="12" t="s">
        <v>36</v>
      </c>
      <c r="L1" s="10" t="s">
        <v>37</v>
      </c>
      <c r="M1" s="14" t="s">
        <v>38</v>
      </c>
      <c r="N1" s="10" t="s">
        <v>40</v>
      </c>
      <c r="O1" s="10" t="s">
        <v>41</v>
      </c>
      <c r="P1" s="10" t="s">
        <v>42</v>
      </c>
      <c r="Q1" s="10" t="s">
        <v>43</v>
      </c>
      <c r="R1" s="10" t="s">
        <v>44</v>
      </c>
      <c r="S1" s="10" t="s">
        <v>45</v>
      </c>
      <c r="T1" s="16" t="s">
        <v>46</v>
      </c>
      <c r="U1" s="12" t="s">
        <v>67</v>
      </c>
      <c r="V1" s="20" t="s">
        <v>69</v>
      </c>
      <c r="W1" s="21" t="s">
        <v>124</v>
      </c>
      <c r="X1" s="21" t="s">
        <v>133</v>
      </c>
      <c r="Y1" s="22"/>
      <c r="Z1" s="22"/>
      <c r="AA1" s="22"/>
    </row>
    <row r="2" spans="1:27" ht="14.4" hidden="1">
      <c r="A2" s="17">
        <v>49237</v>
      </c>
      <c r="B2" s="7" t="s">
        <v>113</v>
      </c>
      <c r="C2" s="1" t="s">
        <v>145</v>
      </c>
      <c r="D2" s="23" t="s">
        <v>150</v>
      </c>
      <c r="E2" s="1"/>
      <c r="F2" s="1" t="s">
        <v>206</v>
      </c>
      <c r="G2" s="1" t="s">
        <v>208</v>
      </c>
      <c r="L2" s="17">
        <v>78</v>
      </c>
      <c r="M2" s="24"/>
      <c r="V2" s="25">
        <f>SUMIF('CBA Breakdown'!A:A,B2,'CBA Breakdown'!B:B)</f>
        <v>0</v>
      </c>
    </row>
    <row r="3" spans="1:27" ht="14.4" hidden="1">
      <c r="A3" s="17">
        <v>49236</v>
      </c>
      <c r="B3" s="7" t="s">
        <v>127</v>
      </c>
      <c r="C3" s="1" t="s">
        <v>242</v>
      </c>
      <c r="D3" s="23" t="s">
        <v>243</v>
      </c>
      <c r="E3" s="1"/>
      <c r="F3" s="1" t="s">
        <v>267</v>
      </c>
      <c r="G3" s="1" t="s">
        <v>208</v>
      </c>
      <c r="L3" s="17">
        <v>45</v>
      </c>
      <c r="M3" s="24"/>
      <c r="V3" s="25">
        <f>SUMIF('CBA Breakdown'!A:A,B3,'CBA Breakdown'!B:B)</f>
        <v>0</v>
      </c>
    </row>
    <row r="4" spans="1:27" ht="14.4" hidden="1">
      <c r="A4" s="17">
        <v>49235</v>
      </c>
      <c r="B4" s="7" t="s">
        <v>140</v>
      </c>
      <c r="C4" s="1" t="s">
        <v>281</v>
      </c>
      <c r="D4" s="23" t="s">
        <v>284</v>
      </c>
      <c r="E4" s="1"/>
      <c r="F4" s="1" t="s">
        <v>206</v>
      </c>
      <c r="G4" s="1" t="s">
        <v>252</v>
      </c>
      <c r="L4" s="17">
        <v>106</v>
      </c>
      <c r="M4" s="24"/>
      <c r="V4" s="25">
        <f>SUMIF('CBA Breakdown'!A:A,B4,'CBA Breakdown'!B:B)</f>
        <v>0</v>
      </c>
    </row>
    <row r="5" spans="1:27" ht="13.2" hidden="1"/>
    <row r="6" spans="1:27" ht="13.2" hidden="1"/>
    <row r="7" spans="1:27" ht="14.4">
      <c r="A7" s="17">
        <v>49153</v>
      </c>
      <c r="B7" s="7" t="s">
        <v>34</v>
      </c>
      <c r="C7" s="1" t="s">
        <v>337</v>
      </c>
      <c r="D7" s="23" t="s">
        <v>339</v>
      </c>
      <c r="E7" s="1"/>
      <c r="F7" s="1" t="s">
        <v>371</v>
      </c>
      <c r="G7" s="1" t="s">
        <v>82</v>
      </c>
      <c r="H7" s="27" t="s">
        <v>267</v>
      </c>
      <c r="I7" s="15">
        <v>5.04</v>
      </c>
      <c r="J7" s="15">
        <v>41</v>
      </c>
      <c r="K7" s="15">
        <v>41</v>
      </c>
      <c r="L7" s="17">
        <v>3</v>
      </c>
      <c r="M7" s="24">
        <f>L7/J7</f>
        <v>7.3170731707317069E-2</v>
      </c>
      <c r="N7" s="15"/>
      <c r="O7" s="15">
        <v>1</v>
      </c>
      <c r="P7" s="15">
        <v>2</v>
      </c>
      <c r="Q7" s="15"/>
      <c r="U7" s="15">
        <v>9</v>
      </c>
      <c r="V7" s="25">
        <f>SUMIF('CBA Breakdown'!A:A,B7,'CBA Breakdown'!B:B)</f>
        <v>65000</v>
      </c>
      <c r="W7" s="15" t="s">
        <v>401</v>
      </c>
    </row>
    <row r="8" spans="1:27" ht="14.4">
      <c r="A8" s="17">
        <v>49178</v>
      </c>
      <c r="B8" s="7" t="s">
        <v>50</v>
      </c>
      <c r="C8" s="1" t="s">
        <v>406</v>
      </c>
      <c r="D8" s="23" t="s">
        <v>408</v>
      </c>
      <c r="E8" s="1"/>
      <c r="F8" s="1" t="s">
        <v>267</v>
      </c>
      <c r="G8" s="1" t="s">
        <v>166</v>
      </c>
      <c r="H8" s="27" t="s">
        <v>449</v>
      </c>
      <c r="I8" s="15" t="s">
        <v>451</v>
      </c>
      <c r="J8" s="15">
        <v>183</v>
      </c>
      <c r="K8" s="15">
        <v>183</v>
      </c>
      <c r="L8" s="17">
        <f>183-18</f>
        <v>165</v>
      </c>
      <c r="M8" s="24">
        <f t="shared" ref="M8:M9" si="0">L8/K8</f>
        <v>0.90163934426229508</v>
      </c>
      <c r="N8" s="28"/>
      <c r="O8" s="28"/>
      <c r="P8" s="15">
        <v>165</v>
      </c>
      <c r="Q8" s="28"/>
      <c r="R8" s="28"/>
      <c r="S8" s="28"/>
      <c r="T8" s="28"/>
      <c r="U8" s="15">
        <v>146</v>
      </c>
      <c r="V8" s="25">
        <f>SUMIF('CBA Breakdown'!A:A,B8,'CBA Breakdown'!B:B)</f>
        <v>102000</v>
      </c>
    </row>
    <row r="9" spans="1:27" ht="14.4">
      <c r="A9" s="17">
        <v>49180</v>
      </c>
      <c r="B9" s="7" t="s">
        <v>54</v>
      </c>
      <c r="C9" s="1" t="s">
        <v>510</v>
      </c>
      <c r="D9" s="23" t="s">
        <v>511</v>
      </c>
      <c r="E9" s="1"/>
      <c r="F9" s="1" t="s">
        <v>530</v>
      </c>
      <c r="G9" s="1" t="s">
        <v>208</v>
      </c>
      <c r="H9" s="27" t="s">
        <v>532</v>
      </c>
      <c r="I9" s="15">
        <v>8.4</v>
      </c>
      <c r="J9" s="15">
        <v>299</v>
      </c>
      <c r="K9" s="15">
        <v>299</v>
      </c>
      <c r="L9" s="17">
        <v>36</v>
      </c>
      <c r="M9" s="24">
        <f t="shared" si="0"/>
        <v>0.12040133779264214</v>
      </c>
      <c r="N9" s="15"/>
      <c r="O9" s="15">
        <v>12</v>
      </c>
      <c r="P9" s="15">
        <v>24</v>
      </c>
      <c r="Q9" s="15"/>
      <c r="R9" s="15"/>
      <c r="S9" s="15"/>
      <c r="V9" s="25">
        <f>SUMIF('CBA Breakdown'!A:A,B9,'CBA Breakdown'!B:B)</f>
        <v>115000</v>
      </c>
      <c r="X9" s="15" t="s">
        <v>547</v>
      </c>
    </row>
    <row r="10" spans="1:27" ht="14.4">
      <c r="A10" s="17">
        <v>49171</v>
      </c>
      <c r="B10" s="7" t="s">
        <v>201</v>
      </c>
      <c r="C10" s="1" t="s">
        <v>549</v>
      </c>
      <c r="D10" s="29" t="s">
        <v>551</v>
      </c>
      <c r="E10" s="15"/>
      <c r="F10" s="1" t="s">
        <v>584</v>
      </c>
      <c r="G10" s="1" t="s">
        <v>166</v>
      </c>
      <c r="H10" s="27" t="s">
        <v>449</v>
      </c>
      <c r="I10" s="15">
        <v>4.59</v>
      </c>
      <c r="J10" s="15">
        <v>78</v>
      </c>
      <c r="K10" s="15">
        <v>94</v>
      </c>
      <c r="L10" s="17">
        <v>86</v>
      </c>
      <c r="M10" s="30">
        <v>1</v>
      </c>
      <c r="N10" s="15">
        <v>28</v>
      </c>
      <c r="P10">
        <f>86-28</f>
        <v>58</v>
      </c>
      <c r="U10" s="15">
        <v>20</v>
      </c>
      <c r="V10" s="25">
        <f>SUMIF('CBA Breakdown'!A:A,B10,'CBA Breakdown'!B:B)</f>
        <v>0</v>
      </c>
    </row>
    <row r="11" spans="1:27" ht="14.4">
      <c r="A11" s="17">
        <v>49177</v>
      </c>
      <c r="B11" s="7" t="s">
        <v>61</v>
      </c>
      <c r="C11" s="1" t="s">
        <v>615</v>
      </c>
      <c r="D11" s="23" t="s">
        <v>616</v>
      </c>
      <c r="E11" s="1"/>
      <c r="F11" s="1" t="s">
        <v>656</v>
      </c>
      <c r="G11" s="1" t="s">
        <v>208</v>
      </c>
      <c r="H11" s="15" t="s">
        <v>657</v>
      </c>
      <c r="I11" s="15">
        <v>3.5</v>
      </c>
      <c r="J11" s="15">
        <v>328</v>
      </c>
      <c r="K11" s="15">
        <v>328</v>
      </c>
      <c r="L11" s="17">
        <v>23</v>
      </c>
      <c r="M11" s="24">
        <f t="shared" ref="M11:M15" si="1">L11/K11</f>
        <v>7.0121951219512202E-2</v>
      </c>
      <c r="N11" s="28"/>
      <c r="O11" s="28"/>
      <c r="P11" s="27">
        <v>23</v>
      </c>
      <c r="Q11" s="28"/>
      <c r="R11" s="28"/>
      <c r="S11" s="28"/>
      <c r="T11" s="28"/>
      <c r="U11" s="15">
        <v>124</v>
      </c>
      <c r="V11" s="25">
        <f>SUMIF('CBA Breakdown'!A:A,B11,'CBA Breakdown'!B:B)</f>
        <v>725380</v>
      </c>
      <c r="W11" s="15" t="s">
        <v>401</v>
      </c>
      <c r="X11" s="15"/>
    </row>
    <row r="12" spans="1:27" ht="14.4">
      <c r="A12" s="17">
        <v>49169</v>
      </c>
      <c r="B12" s="7" t="s">
        <v>227</v>
      </c>
      <c r="C12" s="1" t="s">
        <v>688</v>
      </c>
      <c r="D12" s="23" t="s">
        <v>689</v>
      </c>
      <c r="E12" s="1"/>
      <c r="F12" s="1" t="s">
        <v>206</v>
      </c>
      <c r="G12" s="1" t="s">
        <v>166</v>
      </c>
      <c r="H12" s="15" t="s">
        <v>716</v>
      </c>
      <c r="I12" s="15">
        <v>1.88</v>
      </c>
      <c r="J12" s="15">
        <v>93</v>
      </c>
      <c r="K12" s="15">
        <v>100</v>
      </c>
      <c r="L12" s="17">
        <v>10</v>
      </c>
      <c r="M12" s="24">
        <f t="shared" si="1"/>
        <v>0.1</v>
      </c>
      <c r="N12" s="28"/>
      <c r="O12" s="28"/>
      <c r="P12" s="27">
        <v>10</v>
      </c>
      <c r="Q12" s="28"/>
      <c r="R12" s="28"/>
      <c r="S12" s="28"/>
      <c r="T12" s="28"/>
      <c r="U12" s="15">
        <v>48</v>
      </c>
      <c r="V12" s="25">
        <f>SUMIF('CBA Breakdown'!A:A,B12,'CBA Breakdown'!B:B)</f>
        <v>0</v>
      </c>
    </row>
    <row r="13" spans="1:27" ht="14.4">
      <c r="A13" s="17">
        <v>49174</v>
      </c>
      <c r="B13" s="7" t="s">
        <v>83</v>
      </c>
      <c r="C13" s="1" t="s">
        <v>738</v>
      </c>
      <c r="D13" s="23" t="s">
        <v>741</v>
      </c>
      <c r="E13" s="1"/>
      <c r="F13" s="1" t="s">
        <v>770</v>
      </c>
      <c r="G13" s="1" t="s">
        <v>156</v>
      </c>
      <c r="H13" s="15" t="s">
        <v>267</v>
      </c>
      <c r="I13" s="15">
        <v>11.35</v>
      </c>
      <c r="J13" s="15">
        <v>104</v>
      </c>
      <c r="K13" s="15">
        <v>104</v>
      </c>
      <c r="L13" s="17">
        <v>104</v>
      </c>
      <c r="M13" s="24">
        <f t="shared" si="1"/>
        <v>1</v>
      </c>
      <c r="N13" s="15">
        <v>16</v>
      </c>
      <c r="O13" s="15">
        <v>16</v>
      </c>
      <c r="P13" s="15">
        <v>72</v>
      </c>
      <c r="Q13" s="15"/>
      <c r="R13" s="15"/>
      <c r="S13" s="15"/>
      <c r="U13" s="15">
        <v>0</v>
      </c>
      <c r="V13" s="25">
        <f>SUMIF('CBA Breakdown'!A:A,B13,'CBA Breakdown'!B:B)</f>
        <v>114680</v>
      </c>
    </row>
    <row r="14" spans="1:27" ht="14.4">
      <c r="A14" s="17">
        <v>49165</v>
      </c>
      <c r="B14" s="7" t="s">
        <v>88</v>
      </c>
      <c r="C14" s="1" t="s">
        <v>792</v>
      </c>
      <c r="D14" s="23" t="s">
        <v>794</v>
      </c>
      <c r="E14" s="1"/>
      <c r="F14" s="1" t="s">
        <v>530</v>
      </c>
      <c r="G14" s="1" t="s">
        <v>252</v>
      </c>
      <c r="H14" s="27" t="s">
        <v>530</v>
      </c>
      <c r="I14" s="15">
        <v>9.36</v>
      </c>
      <c r="J14" s="15">
        <v>692</v>
      </c>
      <c r="K14" s="15">
        <v>700</v>
      </c>
      <c r="L14" s="17">
        <v>70</v>
      </c>
      <c r="M14" s="24">
        <f t="shared" si="1"/>
        <v>0.1</v>
      </c>
      <c r="N14" s="15"/>
      <c r="O14" s="15"/>
      <c r="P14" s="15"/>
      <c r="Q14" s="15"/>
      <c r="R14" s="15"/>
      <c r="S14" s="15"/>
      <c r="T14" s="15" t="s">
        <v>834</v>
      </c>
      <c r="U14" s="15">
        <v>983</v>
      </c>
      <c r="V14" s="25">
        <f>SUMIF('CBA Breakdown'!A:A,B14,'CBA Breakdown'!B:B)</f>
        <v>375000</v>
      </c>
    </row>
    <row r="15" spans="1:27" ht="14.4">
      <c r="A15" s="17">
        <v>49166</v>
      </c>
      <c r="B15" s="7" t="s">
        <v>259</v>
      </c>
      <c r="C15" s="1" t="s">
        <v>848</v>
      </c>
      <c r="D15" s="23" t="s">
        <v>849</v>
      </c>
      <c r="E15" s="1"/>
      <c r="F15" s="1" t="s">
        <v>876</v>
      </c>
      <c r="G15" s="1" t="s">
        <v>82</v>
      </c>
      <c r="H15" s="15" t="s">
        <v>267</v>
      </c>
      <c r="I15" s="15">
        <v>5.73</v>
      </c>
      <c r="J15" s="15">
        <v>146</v>
      </c>
      <c r="K15" s="15">
        <v>146</v>
      </c>
      <c r="L15" s="17">
        <v>15</v>
      </c>
      <c r="M15" s="24">
        <f t="shared" si="1"/>
        <v>0.10273972602739725</v>
      </c>
      <c r="N15" s="28"/>
      <c r="O15" s="28"/>
      <c r="P15" s="15">
        <v>15</v>
      </c>
      <c r="Q15" s="28"/>
      <c r="R15" s="28"/>
      <c r="S15" s="28"/>
      <c r="T15" s="28"/>
      <c r="U15" s="15">
        <v>58</v>
      </c>
      <c r="V15" s="25">
        <f>SUMIF('CBA Breakdown'!A:A,B15,'CBA Breakdown'!B:B)</f>
        <v>0</v>
      </c>
      <c r="X15" s="15"/>
    </row>
    <row r="16" spans="1:27" ht="14.4" hidden="1">
      <c r="A16" s="17">
        <v>49068</v>
      </c>
      <c r="B16" s="26" t="s">
        <v>894</v>
      </c>
      <c r="C16" s="1" t="s">
        <v>897</v>
      </c>
      <c r="D16" s="23" t="s">
        <v>898</v>
      </c>
      <c r="E16" s="1"/>
      <c r="F16" s="1" t="s">
        <v>920</v>
      </c>
      <c r="G16" s="1" t="s">
        <v>252</v>
      </c>
      <c r="L16" s="33" t="e">
        <v>#N/A</v>
      </c>
      <c r="M16" s="24"/>
      <c r="V16" s="25">
        <f>SUMIF('CBA Breakdown'!A:A,B16,'CBA Breakdown'!B:B)</f>
        <v>0</v>
      </c>
    </row>
    <row r="17" spans="1:24" ht="14.4">
      <c r="A17" s="17">
        <v>49164</v>
      </c>
      <c r="B17" s="7" t="s">
        <v>92</v>
      </c>
      <c r="C17" s="1" t="s">
        <v>939</v>
      </c>
      <c r="D17" s="23" t="s">
        <v>941</v>
      </c>
      <c r="E17" s="1"/>
      <c r="F17" s="1" t="s">
        <v>963</v>
      </c>
      <c r="G17" s="1" t="s">
        <v>156</v>
      </c>
      <c r="H17" s="27" t="s">
        <v>267</v>
      </c>
      <c r="I17" s="15">
        <v>7.2</v>
      </c>
      <c r="K17" s="15">
        <v>85</v>
      </c>
      <c r="L17" s="17">
        <v>26</v>
      </c>
      <c r="M17" s="24">
        <f t="shared" ref="M17:M19" si="2">L17/K17</f>
        <v>0.30588235294117649</v>
      </c>
      <c r="N17" s="15"/>
      <c r="O17" s="15">
        <v>13</v>
      </c>
      <c r="P17" s="15"/>
      <c r="Q17" s="15">
        <v>13</v>
      </c>
      <c r="R17" s="15"/>
      <c r="S17" s="15"/>
      <c r="U17" s="15">
        <v>14</v>
      </c>
      <c r="V17" s="25">
        <f>SUMIF('CBA Breakdown'!A:A,B17,'CBA Breakdown'!B:B)</f>
        <v>125000</v>
      </c>
    </row>
    <row r="18" spans="1:24" ht="14.4">
      <c r="A18" s="17">
        <v>49167</v>
      </c>
      <c r="B18" s="7" t="s">
        <v>96</v>
      </c>
      <c r="C18" s="1" t="s">
        <v>992</v>
      </c>
      <c r="D18" s="23" t="s">
        <v>993</v>
      </c>
      <c r="E18" s="1"/>
      <c r="F18" s="1" t="s">
        <v>876</v>
      </c>
      <c r="G18" s="1" t="s">
        <v>166</v>
      </c>
      <c r="H18" s="15" t="s">
        <v>1019</v>
      </c>
      <c r="I18" s="15">
        <v>3.5</v>
      </c>
      <c r="J18" s="15">
        <v>70</v>
      </c>
      <c r="K18" s="15">
        <v>70</v>
      </c>
      <c r="L18" s="17">
        <v>70</v>
      </c>
      <c r="M18" s="24">
        <f t="shared" si="2"/>
        <v>1</v>
      </c>
      <c r="N18" s="28"/>
      <c r="O18" s="28"/>
      <c r="P18" s="28"/>
      <c r="Q18" s="28"/>
      <c r="R18" s="28"/>
      <c r="S18" s="28"/>
      <c r="T18" s="28"/>
      <c r="U18" s="15">
        <v>17</v>
      </c>
      <c r="V18" s="25">
        <f>SUMIF('CBA Breakdown'!A:A,B18,'CBA Breakdown'!B:B)</f>
        <v>47000</v>
      </c>
      <c r="X18" s="15"/>
    </row>
    <row r="19" spans="1:24" ht="14.4">
      <c r="A19" s="17">
        <v>49163</v>
      </c>
      <c r="B19" s="7" t="s">
        <v>103</v>
      </c>
      <c r="C19" s="1" t="s">
        <v>1040</v>
      </c>
      <c r="D19" s="23" t="s">
        <v>1042</v>
      </c>
      <c r="E19" s="1"/>
      <c r="F19" s="1" t="s">
        <v>716</v>
      </c>
      <c r="G19" s="1" t="s">
        <v>208</v>
      </c>
      <c r="H19" s="27" t="s">
        <v>1077</v>
      </c>
      <c r="I19" s="15">
        <v>0.95</v>
      </c>
      <c r="K19" s="15">
        <v>80</v>
      </c>
      <c r="L19" s="17">
        <v>10</v>
      </c>
      <c r="M19" s="24">
        <f t="shared" si="2"/>
        <v>0.125</v>
      </c>
      <c r="N19" s="15"/>
      <c r="O19" s="15">
        <v>6</v>
      </c>
      <c r="P19" s="15"/>
      <c r="Q19" s="15">
        <v>4</v>
      </c>
      <c r="R19" s="15"/>
      <c r="S19" s="15"/>
      <c r="U19" s="15">
        <v>43</v>
      </c>
      <c r="V19" s="25">
        <f>SUMIF('CBA Breakdown'!A:A,B19,'CBA Breakdown'!B:B)</f>
        <v>98000</v>
      </c>
      <c r="W19" s="15" t="s">
        <v>1092</v>
      </c>
    </row>
    <row r="20" spans="1:24" ht="14.4">
      <c r="A20" s="17">
        <v>49162</v>
      </c>
      <c r="B20" s="7" t="s">
        <v>222</v>
      </c>
      <c r="C20" s="1" t="s">
        <v>1094</v>
      </c>
      <c r="D20" s="23" t="s">
        <v>1096</v>
      </c>
      <c r="E20" s="23" t="s">
        <v>1105</v>
      </c>
      <c r="F20" s="1" t="s">
        <v>1112</v>
      </c>
      <c r="G20" s="1" t="s">
        <v>156</v>
      </c>
      <c r="H20" s="15" t="s">
        <v>1115</v>
      </c>
      <c r="I20" s="15">
        <v>6</v>
      </c>
      <c r="J20" s="15">
        <v>64</v>
      </c>
      <c r="K20" s="15">
        <v>64</v>
      </c>
      <c r="L20" s="36" t="s">
        <v>1116</v>
      </c>
      <c r="M20" s="37" t="s">
        <v>1120</v>
      </c>
      <c r="N20" s="15"/>
      <c r="O20" s="15"/>
      <c r="P20" s="15"/>
      <c r="Q20" s="15"/>
      <c r="R20" s="15"/>
      <c r="S20" s="15"/>
      <c r="T20" s="15" t="s">
        <v>1123</v>
      </c>
      <c r="U20" s="15">
        <v>6</v>
      </c>
      <c r="V20" s="25">
        <f>SUMIF('CBA Breakdown'!A:A,B20,'CBA Breakdown'!B:B)</f>
        <v>635000</v>
      </c>
      <c r="X20" s="15" t="s">
        <v>1130</v>
      </c>
    </row>
    <row r="21" spans="1:24" ht="14.4">
      <c r="A21" s="17">
        <v>49150</v>
      </c>
      <c r="B21" s="7" t="s">
        <v>334</v>
      </c>
      <c r="C21" s="1" t="s">
        <v>1131</v>
      </c>
      <c r="D21" s="23" t="s">
        <v>1132</v>
      </c>
      <c r="E21" s="1"/>
      <c r="F21" s="1" t="s">
        <v>920</v>
      </c>
      <c r="G21" s="1" t="s">
        <v>330</v>
      </c>
      <c r="H21" s="27" t="s">
        <v>1142</v>
      </c>
      <c r="I21" s="15">
        <v>1.9</v>
      </c>
      <c r="K21" s="15">
        <v>189</v>
      </c>
      <c r="L21" s="17">
        <v>119</v>
      </c>
      <c r="M21" s="24">
        <f>L21/K21</f>
        <v>0.62962962962962965</v>
      </c>
      <c r="N21" s="28"/>
      <c r="O21" s="28"/>
      <c r="P21" s="28"/>
      <c r="Q21" s="28"/>
      <c r="R21" s="28"/>
      <c r="S21" s="28"/>
      <c r="T21" s="28">
        <v>0.6</v>
      </c>
      <c r="U21" s="15">
        <v>110</v>
      </c>
      <c r="V21" s="25">
        <f>SUMIF('CBA Breakdown'!A:A,B21,'CBA Breakdown'!B:B)</f>
        <v>0</v>
      </c>
    </row>
    <row r="22" spans="1:24" ht="14.4">
      <c r="A22" s="17">
        <v>49172</v>
      </c>
      <c r="B22" s="7" t="s">
        <v>235</v>
      </c>
      <c r="C22" s="1" t="s">
        <v>1150</v>
      </c>
      <c r="D22" s="23" t="s">
        <v>1151</v>
      </c>
      <c r="E22" s="1"/>
      <c r="F22" s="1" t="s">
        <v>1160</v>
      </c>
      <c r="G22" s="1" t="s">
        <v>208</v>
      </c>
      <c r="H22" s="27" t="s">
        <v>1115</v>
      </c>
      <c r="I22" s="15">
        <v>8</v>
      </c>
      <c r="J22" s="15">
        <v>99</v>
      </c>
      <c r="K22" s="15">
        <v>121</v>
      </c>
      <c r="L22" s="17">
        <v>14</v>
      </c>
      <c r="M22" s="30">
        <v>0.12</v>
      </c>
      <c r="N22" s="15"/>
      <c r="O22" s="15">
        <v>7</v>
      </c>
      <c r="P22" s="15"/>
      <c r="Q22" s="15">
        <v>7</v>
      </c>
      <c r="R22" s="15"/>
      <c r="S22" s="15"/>
      <c r="U22" s="15">
        <v>3</v>
      </c>
      <c r="V22" s="25">
        <f>SUMIF('CBA Breakdown'!A:A,B22,'CBA Breakdown'!B:B)</f>
        <v>1478000</v>
      </c>
      <c r="W22" s="15" t="s">
        <v>401</v>
      </c>
    </row>
    <row r="23" spans="1:24" ht="14.4">
      <c r="A23" s="17">
        <v>49145</v>
      </c>
      <c r="B23" s="7" t="s">
        <v>230</v>
      </c>
      <c r="C23" s="1" t="s">
        <v>1167</v>
      </c>
      <c r="D23" s="23" t="s">
        <v>1168</v>
      </c>
      <c r="E23" s="1"/>
      <c r="F23" s="1" t="s">
        <v>1160</v>
      </c>
      <c r="G23" s="1" t="s">
        <v>156</v>
      </c>
      <c r="H23" s="15" t="s">
        <v>1178</v>
      </c>
      <c r="I23" s="15">
        <v>5.25</v>
      </c>
      <c r="K23" s="15">
        <v>650</v>
      </c>
      <c r="L23" s="17">
        <v>50</v>
      </c>
      <c r="M23" s="30">
        <f t="shared" ref="M23:M25" si="3">L23/K23</f>
        <v>7.6923076923076927E-2</v>
      </c>
      <c r="N23" s="15"/>
      <c r="O23" s="15">
        <v>25</v>
      </c>
      <c r="P23" s="15"/>
      <c r="Q23" s="15">
        <v>25</v>
      </c>
      <c r="R23" s="15"/>
      <c r="S23" s="15"/>
      <c r="U23" s="15">
        <v>365</v>
      </c>
      <c r="V23" s="25">
        <f>SUMIF('CBA Breakdown'!A:A,B23,'CBA Breakdown'!B:B)</f>
        <v>100000</v>
      </c>
    </row>
    <row r="24" spans="1:24" ht="14.4">
      <c r="A24" s="17">
        <v>49147</v>
      </c>
      <c r="B24" s="7" t="s">
        <v>254</v>
      </c>
      <c r="C24" s="1" t="s">
        <v>1186</v>
      </c>
      <c r="D24" s="23" t="s">
        <v>1187</v>
      </c>
      <c r="E24" s="1"/>
      <c r="F24" s="1" t="s">
        <v>1112</v>
      </c>
      <c r="G24" s="1" t="s">
        <v>156</v>
      </c>
      <c r="H24" s="27" t="s">
        <v>1193</v>
      </c>
      <c r="I24" s="15">
        <v>6</v>
      </c>
      <c r="J24" s="38">
        <f>66*0.9</f>
        <v>59.4</v>
      </c>
      <c r="K24" s="39">
        <f>66*1.1</f>
        <v>72.600000000000009</v>
      </c>
      <c r="L24" s="17">
        <v>6</v>
      </c>
      <c r="M24" s="24">
        <f t="shared" si="3"/>
        <v>8.2644628099173542E-2</v>
      </c>
      <c r="N24" s="15"/>
      <c r="O24" s="15">
        <v>2</v>
      </c>
      <c r="P24" s="15"/>
      <c r="Q24" s="15">
        <v>4</v>
      </c>
      <c r="R24" s="15"/>
      <c r="S24" s="15"/>
      <c r="U24" s="15">
        <v>71</v>
      </c>
      <c r="V24" s="25">
        <f>SUMIF('CBA Breakdown'!A:A,B24,'CBA Breakdown'!B:B)</f>
        <v>625943</v>
      </c>
    </row>
    <row r="25" spans="1:24" ht="14.4">
      <c r="A25" s="17">
        <v>49146</v>
      </c>
      <c r="B25" s="7" t="s">
        <v>375</v>
      </c>
      <c r="C25" s="1" t="s">
        <v>1212</v>
      </c>
      <c r="D25" s="23" t="s">
        <v>1213</v>
      </c>
      <c r="E25" s="1"/>
      <c r="F25" s="1" t="s">
        <v>1160</v>
      </c>
      <c r="G25" s="1" t="s">
        <v>208</v>
      </c>
      <c r="H25" s="27" t="s">
        <v>1115</v>
      </c>
      <c r="I25" s="15">
        <v>8</v>
      </c>
      <c r="K25" s="15">
        <v>280</v>
      </c>
      <c r="L25" s="17">
        <v>30</v>
      </c>
      <c r="M25" s="30">
        <f t="shared" si="3"/>
        <v>0.10714285714285714</v>
      </c>
      <c r="N25" s="15"/>
      <c r="O25" s="15">
        <v>15</v>
      </c>
      <c r="P25" s="15"/>
      <c r="Q25" s="15">
        <v>15</v>
      </c>
      <c r="R25" s="15"/>
      <c r="S25" s="15"/>
      <c r="U25" s="15">
        <v>160</v>
      </c>
      <c r="V25" s="25">
        <f>SUMIF('CBA Breakdown'!A:A,B25,'CBA Breakdown'!B:B)</f>
        <v>0</v>
      </c>
    </row>
    <row r="26" spans="1:24" ht="14.4">
      <c r="A26" s="17">
        <v>49142</v>
      </c>
      <c r="B26" s="7" t="s">
        <v>899</v>
      </c>
      <c r="C26" s="1" t="s">
        <v>1232</v>
      </c>
      <c r="D26" s="23" t="s">
        <v>1233</v>
      </c>
      <c r="E26" s="1"/>
      <c r="F26" s="1" t="s">
        <v>1243</v>
      </c>
      <c r="G26" s="1" t="s">
        <v>156</v>
      </c>
      <c r="H26" s="27" t="s">
        <v>1245</v>
      </c>
      <c r="I26" s="15">
        <v>0.94</v>
      </c>
      <c r="J26" s="15">
        <v>0</v>
      </c>
      <c r="K26" s="15">
        <v>0</v>
      </c>
      <c r="L26" s="33">
        <v>0</v>
      </c>
      <c r="M26" s="30" t="s">
        <v>1246</v>
      </c>
      <c r="N26" s="15"/>
      <c r="O26" s="15"/>
      <c r="P26" s="15"/>
      <c r="Q26" s="15"/>
      <c r="R26" s="15"/>
      <c r="S26" s="15"/>
      <c r="T26" s="15" t="s">
        <v>1246</v>
      </c>
      <c r="U26" s="15">
        <v>0</v>
      </c>
      <c r="V26" s="25">
        <f>SUMIF('CBA Breakdown'!A:A,B26,'CBA Breakdown'!B:B)</f>
        <v>625</v>
      </c>
    </row>
    <row r="27" spans="1:24" ht="14.4" hidden="1">
      <c r="A27" s="17">
        <v>49181</v>
      </c>
      <c r="B27" s="7" t="s">
        <v>1252</v>
      </c>
      <c r="C27" s="1" t="s">
        <v>1253</v>
      </c>
      <c r="D27" s="23" t="s">
        <v>1256</v>
      </c>
      <c r="E27" s="1"/>
      <c r="F27" s="1" t="s">
        <v>1265</v>
      </c>
      <c r="G27" s="1" t="s">
        <v>263</v>
      </c>
      <c r="L27" s="33" t="e">
        <v>#N/A</v>
      </c>
      <c r="M27" s="24"/>
      <c r="V27" s="25">
        <f>SUMIF('CBA Breakdown'!A:A,B27,'CBA Breakdown'!B:B)</f>
        <v>0</v>
      </c>
    </row>
    <row r="28" spans="1:24" ht="14.4">
      <c r="A28" s="17">
        <v>49148</v>
      </c>
      <c r="B28" s="7" t="s">
        <v>387</v>
      </c>
      <c r="C28" s="1" t="s">
        <v>1272</v>
      </c>
      <c r="D28" s="23" t="s">
        <v>1273</v>
      </c>
      <c r="E28" s="23" t="s">
        <v>1291</v>
      </c>
      <c r="F28" s="1" t="s">
        <v>1245</v>
      </c>
      <c r="G28" s="1" t="s">
        <v>330</v>
      </c>
      <c r="H28" s="27" t="s">
        <v>1245</v>
      </c>
      <c r="I28" s="15">
        <v>7.42</v>
      </c>
      <c r="K28" s="15">
        <v>428</v>
      </c>
      <c r="L28" s="33">
        <v>129</v>
      </c>
      <c r="M28" s="30">
        <f t="shared" ref="M28:M30" si="4">L28/K28</f>
        <v>0.30140186915887851</v>
      </c>
      <c r="N28" s="15">
        <v>32</v>
      </c>
      <c r="O28" s="15">
        <v>97</v>
      </c>
      <c r="P28" s="15"/>
      <c r="Q28" s="15"/>
      <c r="V28" s="25">
        <f>SUMIF('CBA Breakdown'!A:A,B28,'CBA Breakdown'!B:B)</f>
        <v>0</v>
      </c>
    </row>
    <row r="29" spans="1:24" ht="14.4">
      <c r="A29" s="17">
        <v>49141</v>
      </c>
      <c r="B29" s="7" t="s">
        <v>294</v>
      </c>
      <c r="C29" s="1" t="s">
        <v>1308</v>
      </c>
      <c r="D29" s="23" t="s">
        <v>1309</v>
      </c>
      <c r="E29" s="1"/>
      <c r="F29" s="1" t="s">
        <v>920</v>
      </c>
      <c r="G29" s="1" t="s">
        <v>156</v>
      </c>
      <c r="H29" s="27" t="s">
        <v>1115</v>
      </c>
      <c r="I29" s="15">
        <v>3</v>
      </c>
      <c r="K29" s="15">
        <v>153</v>
      </c>
      <c r="L29" s="33">
        <v>15</v>
      </c>
      <c r="M29" s="30">
        <f t="shared" si="4"/>
        <v>9.8039215686274508E-2</v>
      </c>
      <c r="N29" s="15"/>
      <c r="O29" s="15">
        <v>9</v>
      </c>
      <c r="P29" s="15"/>
      <c r="Q29" s="15">
        <v>6</v>
      </c>
      <c r="U29" s="15">
        <v>90</v>
      </c>
      <c r="V29" s="25">
        <f>SUMIF('CBA Breakdown'!A:A,B29,'CBA Breakdown'!B:B)</f>
        <v>85000</v>
      </c>
    </row>
    <row r="30" spans="1:24" ht="14.4">
      <c r="A30" s="17">
        <v>49149</v>
      </c>
      <c r="B30" s="7" t="s">
        <v>247</v>
      </c>
      <c r="C30" s="1" t="s">
        <v>1328</v>
      </c>
      <c r="D30" s="23" t="s">
        <v>1329</v>
      </c>
      <c r="E30" s="1"/>
      <c r="F30" s="1" t="s">
        <v>1337</v>
      </c>
      <c r="G30" s="1" t="s">
        <v>263</v>
      </c>
      <c r="H30" s="27" t="s">
        <v>1339</v>
      </c>
      <c r="I30" s="15">
        <v>5.3</v>
      </c>
      <c r="K30" s="15">
        <v>33</v>
      </c>
      <c r="L30" s="33">
        <v>2</v>
      </c>
      <c r="M30" s="30">
        <f t="shared" si="4"/>
        <v>6.0606060606060608E-2</v>
      </c>
      <c r="N30" s="15"/>
      <c r="O30" s="15">
        <v>1</v>
      </c>
      <c r="P30" s="15"/>
      <c r="Q30" s="15">
        <v>1</v>
      </c>
      <c r="U30" s="15">
        <v>11</v>
      </c>
      <c r="V30" s="25">
        <f>SUMIF('CBA Breakdown'!A:A,B30,'CBA Breakdown'!B:B)</f>
        <v>12500</v>
      </c>
    </row>
    <row r="31" spans="1:24" ht="14.4">
      <c r="A31" s="17">
        <v>49144</v>
      </c>
      <c r="B31" s="7" t="s">
        <v>304</v>
      </c>
      <c r="C31" s="1" t="s">
        <v>1346</v>
      </c>
      <c r="D31" s="23" t="s">
        <v>1347</v>
      </c>
      <c r="E31" s="1"/>
      <c r="F31" s="1" t="s">
        <v>1112</v>
      </c>
      <c r="G31" s="1" t="s">
        <v>208</v>
      </c>
      <c r="H31" s="27" t="s">
        <v>1358</v>
      </c>
      <c r="I31" s="15">
        <v>6</v>
      </c>
      <c r="J31">
        <f>180*0.9</f>
        <v>162</v>
      </c>
      <c r="K31" s="15">
        <f>180*1.1</f>
        <v>198.00000000000003</v>
      </c>
      <c r="L31" s="40">
        <f>180*0.08</f>
        <v>14.4</v>
      </c>
      <c r="M31" s="30">
        <v>0.08</v>
      </c>
      <c r="O31" s="15">
        <v>7</v>
      </c>
      <c r="Q31" s="15">
        <v>7</v>
      </c>
      <c r="U31" s="15">
        <v>45</v>
      </c>
      <c r="V31" s="25">
        <f>SUMIF('CBA Breakdown'!A:A,B31,'CBA Breakdown'!B:B)</f>
        <v>76075</v>
      </c>
      <c r="W31" s="15" t="s">
        <v>401</v>
      </c>
    </row>
    <row r="32" spans="1:24" ht="14.4">
      <c r="A32" s="17">
        <v>49140</v>
      </c>
      <c r="B32" s="7" t="s">
        <v>288</v>
      </c>
      <c r="C32" s="1" t="s">
        <v>1383</v>
      </c>
      <c r="D32" s="23" t="s">
        <v>1384</v>
      </c>
      <c r="E32" s="1"/>
      <c r="F32" s="1" t="s">
        <v>1160</v>
      </c>
      <c r="G32" s="1" t="s">
        <v>156</v>
      </c>
      <c r="H32" s="27" t="s">
        <v>1115</v>
      </c>
      <c r="I32" s="15">
        <v>6.67</v>
      </c>
      <c r="K32" s="15">
        <v>372</v>
      </c>
      <c r="L32" s="17">
        <v>46</v>
      </c>
      <c r="M32" s="24">
        <f t="shared" ref="M32:M33" si="5">L32/K32</f>
        <v>0.12365591397849462</v>
      </c>
      <c r="N32" s="15"/>
      <c r="O32" s="15">
        <v>13</v>
      </c>
      <c r="P32" s="15"/>
      <c r="Q32" s="15">
        <v>13</v>
      </c>
      <c r="R32" s="15"/>
      <c r="S32" s="15"/>
      <c r="U32" s="15">
        <v>240</v>
      </c>
      <c r="V32" s="25">
        <f>SUMIF('CBA Breakdown'!A:A,B32,'CBA Breakdown'!B:B)</f>
        <v>150000</v>
      </c>
    </row>
    <row r="33" spans="1:24" ht="14.4">
      <c r="A33" s="17">
        <v>49173</v>
      </c>
      <c r="B33" s="7" t="s">
        <v>299</v>
      </c>
      <c r="C33" s="1" t="s">
        <v>1416</v>
      </c>
      <c r="D33" s="23" t="s">
        <v>1417</v>
      </c>
      <c r="E33" s="1"/>
      <c r="F33" s="1" t="s">
        <v>1160</v>
      </c>
      <c r="G33" s="1" t="s">
        <v>208</v>
      </c>
      <c r="H33" s="27" t="s">
        <v>1115</v>
      </c>
      <c r="I33" s="15">
        <v>7.1</v>
      </c>
      <c r="K33" s="15">
        <v>977</v>
      </c>
      <c r="L33" s="17">
        <v>124</v>
      </c>
      <c r="M33" s="24">
        <f t="shared" si="5"/>
        <v>0.12691914022517911</v>
      </c>
      <c r="N33" s="15"/>
      <c r="O33" s="15">
        <v>62</v>
      </c>
      <c r="P33" s="15"/>
      <c r="Q33" s="15">
        <v>62</v>
      </c>
      <c r="R33" s="15"/>
      <c r="S33" s="15"/>
      <c r="U33" s="15">
        <v>682</v>
      </c>
      <c r="V33" s="25">
        <f>SUMIF('CBA Breakdown'!A:A,B33,'CBA Breakdown'!B:B)</f>
        <v>422000</v>
      </c>
    </row>
    <row r="34" spans="1:24" ht="14.4">
      <c r="A34" s="17">
        <v>49139</v>
      </c>
      <c r="B34" s="7" t="s">
        <v>306</v>
      </c>
      <c r="C34" s="1" t="s">
        <v>1448</v>
      </c>
      <c r="D34" s="23" t="s">
        <v>1449</v>
      </c>
      <c r="E34" s="1"/>
      <c r="F34" s="1" t="s">
        <v>1463</v>
      </c>
      <c r="G34" s="1" t="s">
        <v>208</v>
      </c>
      <c r="H34" s="27" t="s">
        <v>1115</v>
      </c>
      <c r="I34" s="15">
        <v>5.45</v>
      </c>
      <c r="K34">
        <f>L34*10</f>
        <v>1450</v>
      </c>
      <c r="L34" s="17">
        <v>145</v>
      </c>
      <c r="M34" s="30">
        <v>0.1</v>
      </c>
      <c r="O34" s="39">
        <v>101</v>
      </c>
      <c r="Q34" s="38">
        <f>L34*0.3</f>
        <v>43.5</v>
      </c>
      <c r="U34" s="15">
        <v>992</v>
      </c>
      <c r="V34" s="25">
        <f>SUMIF('CBA Breakdown'!A:A,B34,'CBA Breakdown'!B:B)</f>
        <v>220000</v>
      </c>
    </row>
    <row r="35" spans="1:24" ht="14.4">
      <c r="A35" s="17">
        <v>49224</v>
      </c>
      <c r="B35" s="7" t="s">
        <v>457</v>
      </c>
      <c r="C35" s="1" t="s">
        <v>1479</v>
      </c>
      <c r="D35" s="23" t="s">
        <v>1480</v>
      </c>
      <c r="E35" s="1"/>
      <c r="F35" s="1" t="s">
        <v>1160</v>
      </c>
      <c r="G35" s="1" t="s">
        <v>156</v>
      </c>
      <c r="H35" s="27" t="s">
        <v>1115</v>
      </c>
      <c r="I35" s="15">
        <v>7.5</v>
      </c>
      <c r="J35" s="15">
        <v>50</v>
      </c>
      <c r="K35" s="15">
        <v>61</v>
      </c>
      <c r="L35" s="17">
        <v>4</v>
      </c>
      <c r="M35" s="30">
        <v>0.08</v>
      </c>
      <c r="O35" s="15">
        <v>2</v>
      </c>
      <c r="Q35" s="15">
        <v>2</v>
      </c>
      <c r="U35" s="15">
        <v>0</v>
      </c>
      <c r="V35" s="25">
        <f>SUMIF('CBA Breakdown'!A:A,B35,'CBA Breakdown'!B:B)</f>
        <v>0</v>
      </c>
      <c r="W35" s="15" t="s">
        <v>401</v>
      </c>
    </row>
    <row r="36" spans="1:24" ht="14.4">
      <c r="A36" s="17">
        <v>49225</v>
      </c>
      <c r="B36" s="7" t="s">
        <v>1502</v>
      </c>
      <c r="C36" s="1" t="s">
        <v>1503</v>
      </c>
      <c r="D36" s="23" t="s">
        <v>1506</v>
      </c>
      <c r="E36" s="1"/>
      <c r="F36" s="1" t="s">
        <v>1518</v>
      </c>
      <c r="G36" s="1" t="s">
        <v>166</v>
      </c>
      <c r="H36" s="27" t="s">
        <v>1519</v>
      </c>
      <c r="I36" s="15">
        <v>3</v>
      </c>
      <c r="K36" s="15">
        <v>530</v>
      </c>
      <c r="L36" s="17">
        <v>530</v>
      </c>
      <c r="M36" s="24">
        <f t="shared" ref="M36:M37" si="6">L36/K36</f>
        <v>1</v>
      </c>
      <c r="O36" s="15">
        <v>290</v>
      </c>
      <c r="P36" s="15">
        <v>133</v>
      </c>
      <c r="Q36" s="15">
        <v>65</v>
      </c>
      <c r="R36" s="15"/>
      <c r="S36" s="15">
        <v>42</v>
      </c>
      <c r="U36" s="15">
        <v>304</v>
      </c>
      <c r="V36" s="25">
        <f>SUMIF('CBA Breakdown'!A:A,B36,'CBA Breakdown'!B:B)</f>
        <v>0</v>
      </c>
    </row>
    <row r="37" spans="1:24" ht="14.4">
      <c r="A37" s="17">
        <v>49221</v>
      </c>
      <c r="B37" s="7" t="s">
        <v>324</v>
      </c>
      <c r="C37" s="1" t="s">
        <v>1531</v>
      </c>
      <c r="D37" s="23" t="s">
        <v>1533</v>
      </c>
      <c r="E37" s="1"/>
      <c r="F37" s="1" t="s">
        <v>1160</v>
      </c>
      <c r="G37" s="1" t="s">
        <v>156</v>
      </c>
      <c r="H37" s="15" t="s">
        <v>1142</v>
      </c>
      <c r="I37" s="15">
        <v>5.24</v>
      </c>
      <c r="K37" s="15">
        <v>1131</v>
      </c>
      <c r="L37" s="33">
        <v>199</v>
      </c>
      <c r="M37" s="24">
        <f t="shared" si="6"/>
        <v>0.17595048629531387</v>
      </c>
      <c r="P37" s="15">
        <v>199</v>
      </c>
      <c r="U37" s="15">
        <v>746</v>
      </c>
      <c r="V37" s="25">
        <f>SUMIF('CBA Breakdown'!A:A,B37,'CBA Breakdown'!B:B)</f>
        <v>3692000</v>
      </c>
      <c r="X37" s="15" t="s">
        <v>1551</v>
      </c>
    </row>
    <row r="38" spans="1:24" ht="14.4">
      <c r="A38" s="17">
        <v>49226</v>
      </c>
      <c r="B38" s="7" t="s">
        <v>951</v>
      </c>
      <c r="C38" s="1" t="s">
        <v>1552</v>
      </c>
      <c r="D38" s="23" t="s">
        <v>1553</v>
      </c>
      <c r="E38" s="1"/>
      <c r="F38" s="1" t="s">
        <v>1160</v>
      </c>
      <c r="G38" s="1" t="s">
        <v>208</v>
      </c>
      <c r="H38" s="27" t="s">
        <v>1115</v>
      </c>
      <c r="I38" s="15">
        <v>7.44</v>
      </c>
      <c r="L38" s="33" t="e">
        <v>#N/A</v>
      </c>
      <c r="M38" s="24"/>
      <c r="U38" s="15">
        <v>43</v>
      </c>
      <c r="V38" s="25">
        <f>SUMIF('CBA Breakdown'!A:A,B38,'CBA Breakdown'!B:B)</f>
        <v>0</v>
      </c>
    </row>
    <row r="39" spans="1:24" ht="14.4">
      <c r="A39" s="17">
        <v>49143</v>
      </c>
      <c r="B39" s="7" t="s">
        <v>364</v>
      </c>
      <c r="C39" s="1" t="s">
        <v>1574</v>
      </c>
      <c r="D39" s="29" t="s">
        <v>1575</v>
      </c>
      <c r="E39" s="15"/>
      <c r="F39" s="1" t="s">
        <v>1586</v>
      </c>
      <c r="G39" s="1" t="s">
        <v>263</v>
      </c>
      <c r="H39" s="27" t="s">
        <v>1587</v>
      </c>
      <c r="I39" s="15">
        <v>3.5</v>
      </c>
      <c r="K39" s="15">
        <v>7</v>
      </c>
      <c r="L39" s="33">
        <v>0</v>
      </c>
      <c r="M39" s="30">
        <v>0</v>
      </c>
      <c r="U39" s="15">
        <v>0</v>
      </c>
      <c r="V39" s="25">
        <f>SUMIF('CBA Breakdown'!A:A,B39,'CBA Breakdown'!B:B)</f>
        <v>559604</v>
      </c>
      <c r="W39" s="15" t="s">
        <v>401</v>
      </c>
    </row>
    <row r="40" spans="1:24" ht="14.4">
      <c r="A40" s="17">
        <v>49223</v>
      </c>
      <c r="B40" s="7" t="s">
        <v>312</v>
      </c>
      <c r="C40" s="1" t="s">
        <v>1589</v>
      </c>
      <c r="D40" s="23" t="s">
        <v>1592</v>
      </c>
      <c r="E40" s="1"/>
      <c r="F40" s="1" t="s">
        <v>1245</v>
      </c>
      <c r="G40" s="1" t="s">
        <v>208</v>
      </c>
      <c r="H40" s="27" t="s">
        <v>1603</v>
      </c>
      <c r="I40" s="15">
        <v>8</v>
      </c>
      <c r="K40" s="15">
        <v>695</v>
      </c>
      <c r="L40" s="17">
        <v>56</v>
      </c>
      <c r="M40" s="24">
        <f>L40/K40</f>
        <v>8.0575539568345317E-2</v>
      </c>
      <c r="O40" s="15">
        <v>28</v>
      </c>
      <c r="Q40" s="15">
        <v>28</v>
      </c>
      <c r="U40" s="15">
        <v>331</v>
      </c>
      <c r="V40" s="25">
        <f>SUMIF('CBA Breakdown'!A:A,B40,'CBA Breakdown'!B:B)</f>
        <v>288000</v>
      </c>
    </row>
    <row r="41" spans="1:24" ht="14.4">
      <c r="A41" s="17">
        <v>49219</v>
      </c>
      <c r="B41" s="7" t="s">
        <v>1613</v>
      </c>
      <c r="C41" s="1" t="s">
        <v>1614</v>
      </c>
      <c r="D41" s="23" t="s">
        <v>1615</v>
      </c>
      <c r="E41" s="1"/>
      <c r="F41" s="1" t="s">
        <v>1627</v>
      </c>
      <c r="G41" s="1" t="s">
        <v>156</v>
      </c>
      <c r="H41" s="27" t="s">
        <v>1628</v>
      </c>
      <c r="I41" s="15">
        <v>1.39</v>
      </c>
      <c r="L41" s="33" t="e">
        <v>#N/A</v>
      </c>
      <c r="M41" s="24"/>
      <c r="V41" s="25">
        <f>SUMIF('CBA Breakdown'!A:A,B41,'CBA Breakdown'!B:B)</f>
        <v>0</v>
      </c>
    </row>
    <row r="42" spans="1:24" ht="14.4">
      <c r="A42" s="17">
        <v>49222</v>
      </c>
      <c r="B42" s="7" t="s">
        <v>403</v>
      </c>
      <c r="C42" s="1" t="s">
        <v>1635</v>
      </c>
      <c r="D42" s="23" t="s">
        <v>1636</v>
      </c>
      <c r="E42" s="1"/>
      <c r="F42" s="1" t="s">
        <v>920</v>
      </c>
      <c r="G42" s="1" t="s">
        <v>156</v>
      </c>
      <c r="H42" s="15" t="s">
        <v>1647</v>
      </c>
      <c r="I42" s="15">
        <v>2.92</v>
      </c>
      <c r="K42" s="15">
        <v>44</v>
      </c>
      <c r="L42" s="17">
        <v>5</v>
      </c>
      <c r="M42" s="24">
        <f>L42/K42</f>
        <v>0.11363636363636363</v>
      </c>
      <c r="O42" s="15">
        <v>4</v>
      </c>
      <c r="Q42" s="15">
        <v>1</v>
      </c>
      <c r="U42" s="15">
        <v>45</v>
      </c>
      <c r="V42" s="25">
        <f>SUMIF('CBA Breakdown'!A:A,B42,'CBA Breakdown'!B:B)</f>
        <v>71000</v>
      </c>
      <c r="X42" s="15"/>
    </row>
    <row r="43" spans="1:24" ht="14.4">
      <c r="A43" s="17">
        <v>49218</v>
      </c>
      <c r="B43" s="7" t="s">
        <v>412</v>
      </c>
      <c r="C43" s="1" t="s">
        <v>1656</v>
      </c>
      <c r="D43" s="23" t="s">
        <v>1659</v>
      </c>
      <c r="E43" s="1"/>
      <c r="F43" s="1" t="s">
        <v>1112</v>
      </c>
      <c r="G43" s="1" t="s">
        <v>156</v>
      </c>
      <c r="H43" s="27" t="s">
        <v>1670</v>
      </c>
      <c r="I43" s="15">
        <v>5.29</v>
      </c>
      <c r="J43" s="15">
        <v>170</v>
      </c>
      <c r="K43" s="15">
        <v>190</v>
      </c>
      <c r="L43" s="17">
        <v>13</v>
      </c>
      <c r="M43" s="24">
        <f>L43/J43</f>
        <v>7.6470588235294124E-2</v>
      </c>
      <c r="P43" s="15">
        <v>4</v>
      </c>
      <c r="Q43" s="15">
        <v>9</v>
      </c>
      <c r="U43" s="15">
        <v>116</v>
      </c>
      <c r="V43" s="25">
        <f>SUMIF('CBA Breakdown'!A:A,B43,'CBA Breakdown'!B:B)</f>
        <v>55000</v>
      </c>
      <c r="X43" s="15"/>
    </row>
    <row r="44" spans="1:24" ht="14.4">
      <c r="A44" s="17">
        <v>49215</v>
      </c>
      <c r="B44" s="7" t="s">
        <v>516</v>
      </c>
      <c r="C44" s="1" t="s">
        <v>1681</v>
      </c>
      <c r="D44" s="23" t="s">
        <v>1682</v>
      </c>
      <c r="E44" s="1"/>
      <c r="F44" s="1" t="s">
        <v>920</v>
      </c>
      <c r="G44" s="1" t="s">
        <v>166</v>
      </c>
      <c r="H44" s="27" t="s">
        <v>1115</v>
      </c>
      <c r="I44" s="15">
        <v>1.63</v>
      </c>
      <c r="K44" s="15">
        <v>150</v>
      </c>
      <c r="L44" s="17">
        <v>150</v>
      </c>
      <c r="M44" s="24">
        <f>L44/K44</f>
        <v>1</v>
      </c>
      <c r="N44" s="15">
        <v>38</v>
      </c>
      <c r="P44" s="15">
        <v>97</v>
      </c>
      <c r="Q44" s="15">
        <v>15</v>
      </c>
      <c r="U44" s="15">
        <v>75</v>
      </c>
      <c r="V44" s="25">
        <f>SUMIF('CBA Breakdown'!A:A,B44,'CBA Breakdown'!B:B)</f>
        <v>0</v>
      </c>
    </row>
    <row r="45" spans="1:24" ht="14.4">
      <c r="A45" s="17">
        <v>49206</v>
      </c>
      <c r="B45" s="7" t="s">
        <v>522</v>
      </c>
      <c r="C45" s="1" t="s">
        <v>1705</v>
      </c>
      <c r="D45" s="23" t="s">
        <v>1706</v>
      </c>
      <c r="E45" s="1"/>
      <c r="F45" s="1" t="s">
        <v>1243</v>
      </c>
      <c r="G45" s="1" t="s">
        <v>156</v>
      </c>
      <c r="H45" s="27" t="s">
        <v>1718</v>
      </c>
      <c r="I45" s="15">
        <v>6</v>
      </c>
      <c r="J45" s="15">
        <v>105</v>
      </c>
      <c r="K45" s="15">
        <v>135</v>
      </c>
      <c r="L45" s="17">
        <v>9</v>
      </c>
      <c r="M45" s="24">
        <f>L45/J45</f>
        <v>8.5714285714285715E-2</v>
      </c>
      <c r="O45" s="15">
        <v>1</v>
      </c>
      <c r="P45" s="15">
        <v>1</v>
      </c>
      <c r="Q45" s="15">
        <v>7</v>
      </c>
      <c r="U45" s="15">
        <v>30</v>
      </c>
      <c r="V45" s="25">
        <f>SUMIF('CBA Breakdown'!A:A,B45,'CBA Breakdown'!B:B)</f>
        <v>0</v>
      </c>
    </row>
    <row r="46" spans="1:24" ht="14.4">
      <c r="A46" s="17">
        <v>49217</v>
      </c>
      <c r="B46" s="7" t="s">
        <v>416</v>
      </c>
      <c r="C46" s="1" t="s">
        <v>1728</v>
      </c>
      <c r="D46" s="23" t="s">
        <v>1729</v>
      </c>
      <c r="E46" s="1"/>
      <c r="F46" s="1" t="s">
        <v>1358</v>
      </c>
      <c r="G46" s="1" t="s">
        <v>156</v>
      </c>
      <c r="H46" s="27" t="s">
        <v>920</v>
      </c>
      <c r="I46" s="15">
        <v>4.57</v>
      </c>
      <c r="K46" s="15">
        <v>167</v>
      </c>
      <c r="L46" s="17">
        <v>21</v>
      </c>
      <c r="M46" s="24">
        <f t="shared" ref="M46:M50" si="7">L46/K46</f>
        <v>0.12574850299401197</v>
      </c>
      <c r="O46" s="15">
        <v>8</v>
      </c>
      <c r="Q46" s="15">
        <v>12</v>
      </c>
      <c r="U46" s="15">
        <v>20</v>
      </c>
      <c r="V46" s="25">
        <f>SUMIF('CBA Breakdown'!A:A,B46,'CBA Breakdown'!B:B)</f>
        <v>25000</v>
      </c>
    </row>
    <row r="47" spans="1:24" ht="14.4">
      <c r="A47" s="17">
        <v>49205</v>
      </c>
      <c r="B47" s="7" t="s">
        <v>418</v>
      </c>
      <c r="C47" s="1" t="s">
        <v>1751</v>
      </c>
      <c r="D47" s="23" t="s">
        <v>1752</v>
      </c>
      <c r="E47" s="1"/>
      <c r="F47" s="1" t="s">
        <v>1142</v>
      </c>
      <c r="G47" s="1" t="s">
        <v>208</v>
      </c>
      <c r="H47" s="27" t="s">
        <v>1764</v>
      </c>
      <c r="I47" s="15">
        <v>0.49</v>
      </c>
      <c r="K47" s="15">
        <v>40</v>
      </c>
      <c r="L47" s="17">
        <v>5</v>
      </c>
      <c r="M47" s="24">
        <f t="shared" si="7"/>
        <v>0.125</v>
      </c>
      <c r="O47" s="15">
        <v>2</v>
      </c>
      <c r="Q47" s="15">
        <v>3</v>
      </c>
      <c r="U47" s="15">
        <v>57</v>
      </c>
      <c r="V47" s="25">
        <f>SUMIF('CBA Breakdown'!A:A,B47,'CBA Breakdown'!B:B)</f>
        <v>106500</v>
      </c>
    </row>
    <row r="48" spans="1:24" ht="14.4">
      <c r="A48" s="17">
        <v>49204</v>
      </c>
      <c r="B48" s="7" t="s">
        <v>427</v>
      </c>
      <c r="C48" s="1" t="s">
        <v>1771</v>
      </c>
      <c r="D48" s="23" t="s">
        <v>1772</v>
      </c>
      <c r="E48" s="1"/>
      <c r="F48" s="1" t="s">
        <v>1783</v>
      </c>
      <c r="G48" s="1" t="s">
        <v>330</v>
      </c>
      <c r="H48" s="27" t="s">
        <v>920</v>
      </c>
      <c r="I48" s="15">
        <v>4</v>
      </c>
      <c r="J48" s="15">
        <v>152</v>
      </c>
      <c r="K48" s="15">
        <v>156</v>
      </c>
      <c r="L48" s="17">
        <v>17</v>
      </c>
      <c r="M48" s="24">
        <f t="shared" si="7"/>
        <v>0.10897435897435898</v>
      </c>
      <c r="O48" s="15">
        <v>14</v>
      </c>
      <c r="Q48" s="15">
        <v>2</v>
      </c>
      <c r="U48" s="15">
        <v>45</v>
      </c>
      <c r="V48" s="25">
        <f>SUMIF('CBA Breakdown'!A:A,B48,'CBA Breakdown'!B:B)</f>
        <v>200000</v>
      </c>
    </row>
    <row r="49" spans="1:24" ht="14.4">
      <c r="A49" s="17">
        <v>49214</v>
      </c>
      <c r="B49" s="7" t="s">
        <v>437</v>
      </c>
      <c r="C49" s="1" t="s">
        <v>1792</v>
      </c>
      <c r="D49" s="23" t="s">
        <v>1793</v>
      </c>
      <c r="E49" s="1"/>
      <c r="F49" s="1" t="s">
        <v>920</v>
      </c>
      <c r="G49" s="1" t="s">
        <v>208</v>
      </c>
      <c r="H49" s="27" t="s">
        <v>1803</v>
      </c>
      <c r="I49" s="15">
        <v>0.78</v>
      </c>
      <c r="K49" s="15">
        <v>22</v>
      </c>
      <c r="L49" s="17">
        <v>3</v>
      </c>
      <c r="M49" s="24">
        <f t="shared" si="7"/>
        <v>0.13636363636363635</v>
      </c>
      <c r="O49" s="15">
        <v>2</v>
      </c>
      <c r="Q49" s="15">
        <v>1</v>
      </c>
      <c r="U49" s="15">
        <v>30</v>
      </c>
      <c r="V49" s="25">
        <f>SUMIF('CBA Breakdown'!A:A,B49,'CBA Breakdown'!B:B)</f>
        <v>37500</v>
      </c>
      <c r="W49" s="15" t="s">
        <v>401</v>
      </c>
      <c r="X49" s="15"/>
    </row>
    <row r="50" spans="1:24" ht="14.4">
      <c r="A50" s="17">
        <v>49220</v>
      </c>
      <c r="B50" s="7" t="s">
        <v>448</v>
      </c>
      <c r="C50" s="1" t="s">
        <v>1812</v>
      </c>
      <c r="D50" s="23" t="s">
        <v>1813</v>
      </c>
      <c r="E50" s="1"/>
      <c r="F50" s="1" t="s">
        <v>1160</v>
      </c>
      <c r="G50" s="1" t="s">
        <v>208</v>
      </c>
      <c r="H50" s="15" t="s">
        <v>1115</v>
      </c>
      <c r="I50" s="15">
        <v>8</v>
      </c>
      <c r="J50" s="15">
        <v>281</v>
      </c>
      <c r="K50" s="15">
        <v>344</v>
      </c>
      <c r="L50" s="17">
        <v>27</v>
      </c>
      <c r="M50" s="24">
        <f t="shared" si="7"/>
        <v>7.8488372093023256E-2</v>
      </c>
      <c r="O50" s="15">
        <v>13</v>
      </c>
      <c r="Q50" s="15">
        <v>13</v>
      </c>
      <c r="U50" s="15">
        <v>143</v>
      </c>
      <c r="V50" s="25">
        <f>SUMIF('CBA Breakdown'!A:A,B50,'CBA Breakdown'!B:B)</f>
        <v>610000</v>
      </c>
      <c r="X50" s="15"/>
    </row>
    <row r="51" spans="1:24" ht="14.4">
      <c r="A51" s="17">
        <v>49213</v>
      </c>
      <c r="B51" s="7" t="s">
        <v>560</v>
      </c>
      <c r="C51" s="1" t="s">
        <v>1832</v>
      </c>
      <c r="D51" s="23" t="s">
        <v>1834</v>
      </c>
      <c r="E51" s="1"/>
      <c r="F51" s="1" t="s">
        <v>1112</v>
      </c>
      <c r="G51" s="1" t="s">
        <v>330</v>
      </c>
      <c r="H51" s="27" t="s">
        <v>920</v>
      </c>
      <c r="I51" s="15">
        <v>6</v>
      </c>
      <c r="J51" s="15">
        <v>299</v>
      </c>
      <c r="K51" s="15">
        <v>219</v>
      </c>
      <c r="L51" s="17">
        <v>27</v>
      </c>
      <c r="M51" s="24"/>
      <c r="P51" s="15">
        <v>4</v>
      </c>
      <c r="Q51" s="15">
        <v>23</v>
      </c>
      <c r="V51" s="25">
        <f>SUMIF('CBA Breakdown'!A:A,B51,'CBA Breakdown'!B:B)</f>
        <v>0</v>
      </c>
    </row>
    <row r="52" spans="1:24" ht="14.4">
      <c r="A52" s="17">
        <v>49203</v>
      </c>
      <c r="B52" s="7" t="s">
        <v>468</v>
      </c>
      <c r="C52" s="1" t="s">
        <v>1855</v>
      </c>
      <c r="D52" s="23" t="s">
        <v>1856</v>
      </c>
      <c r="E52" s="1"/>
      <c r="F52" s="1" t="s">
        <v>1160</v>
      </c>
      <c r="G52" s="1" t="s">
        <v>156</v>
      </c>
      <c r="H52" s="15" t="s">
        <v>1115</v>
      </c>
      <c r="I52" s="15">
        <v>6.21</v>
      </c>
      <c r="J52">
        <f>416*0.9</f>
        <v>374.40000000000003</v>
      </c>
      <c r="K52">
        <f>416*1.1</f>
        <v>457.6</v>
      </c>
      <c r="L52" s="17">
        <v>35</v>
      </c>
      <c r="M52" s="30">
        <v>0.08</v>
      </c>
      <c r="O52" s="15">
        <v>7</v>
      </c>
      <c r="Q52" s="15">
        <v>28</v>
      </c>
      <c r="U52" s="15">
        <v>187</v>
      </c>
      <c r="V52" s="25">
        <f>SUMIF('CBA Breakdown'!A:A,B52,'CBA Breakdown'!B:B)</f>
        <v>295000</v>
      </c>
      <c r="W52" s="15" t="s">
        <v>401</v>
      </c>
      <c r="X52" s="15"/>
    </row>
    <row r="53" spans="1:24" ht="14.4">
      <c r="A53" s="17">
        <v>49202</v>
      </c>
      <c r="B53" s="7" t="s">
        <v>1876</v>
      </c>
      <c r="C53" s="1" t="s">
        <v>1877</v>
      </c>
      <c r="D53" s="23" t="s">
        <v>1879</v>
      </c>
      <c r="E53" s="23" t="s">
        <v>1884</v>
      </c>
      <c r="F53" s="1" t="s">
        <v>1894</v>
      </c>
      <c r="G53" s="1" t="s">
        <v>208</v>
      </c>
      <c r="H53" s="15" t="s">
        <v>1895</v>
      </c>
      <c r="I53" s="15">
        <v>2.8</v>
      </c>
      <c r="K53" s="15">
        <v>331</v>
      </c>
      <c r="L53" s="17">
        <v>265</v>
      </c>
      <c r="M53" s="24">
        <f>L53/K53</f>
        <v>0.80060422960725075</v>
      </c>
      <c r="V53" s="25">
        <f>SUMIF('CBA Breakdown'!A:A,B53,'CBA Breakdown'!B:B)</f>
        <v>0</v>
      </c>
    </row>
    <row r="54" spans="1:24" ht="14.4">
      <c r="A54" s="17">
        <v>49212</v>
      </c>
      <c r="B54" s="7" t="s">
        <v>481</v>
      </c>
      <c r="C54" s="1" t="s">
        <v>1906</v>
      </c>
      <c r="D54" s="23" t="s">
        <v>1907</v>
      </c>
      <c r="E54" s="1"/>
      <c r="F54" s="1" t="s">
        <v>1919</v>
      </c>
      <c r="G54" s="1" t="s">
        <v>156</v>
      </c>
      <c r="H54" s="15" t="s">
        <v>1920</v>
      </c>
      <c r="I54" s="15">
        <v>4.8899999999999997</v>
      </c>
      <c r="J54" s="15">
        <v>25</v>
      </c>
      <c r="K54" s="15">
        <v>31</v>
      </c>
      <c r="L54" s="17">
        <v>3</v>
      </c>
      <c r="M54" s="30">
        <v>0.08</v>
      </c>
      <c r="O54" s="15">
        <v>3</v>
      </c>
      <c r="U54" s="15">
        <v>5</v>
      </c>
      <c r="V54" s="25">
        <f>SUMIF('CBA Breakdown'!A:A,B54,'CBA Breakdown'!B:B)</f>
        <v>105000</v>
      </c>
      <c r="W54" s="15" t="s">
        <v>401</v>
      </c>
      <c r="X54" s="15"/>
    </row>
    <row r="55" spans="1:24" ht="14.4">
      <c r="A55" s="17">
        <v>49201</v>
      </c>
      <c r="B55" s="7" t="s">
        <v>493</v>
      </c>
      <c r="C55" s="1" t="s">
        <v>1927</v>
      </c>
      <c r="D55" s="23" t="s">
        <v>1928</v>
      </c>
      <c r="E55" s="1"/>
      <c r="F55" s="1" t="s">
        <v>1160</v>
      </c>
      <c r="G55" s="1" t="s">
        <v>208</v>
      </c>
      <c r="H55" s="15" t="s">
        <v>1115</v>
      </c>
      <c r="I55" s="15">
        <v>8</v>
      </c>
      <c r="J55" s="15">
        <v>110</v>
      </c>
      <c r="K55" s="15">
        <v>115</v>
      </c>
      <c r="L55" s="33" t="e">
        <v>#N/A</v>
      </c>
      <c r="M55" s="24"/>
      <c r="U55" s="15">
        <v>475</v>
      </c>
      <c r="V55" s="25">
        <f>SUMIF('CBA Breakdown'!A:A,B55,'CBA Breakdown'!B:B)</f>
        <v>29000</v>
      </c>
    </row>
    <row r="56" spans="1:24" ht="14.4">
      <c r="A56" s="17">
        <v>49200</v>
      </c>
      <c r="B56" s="7" t="s">
        <v>485</v>
      </c>
      <c r="C56" s="1" t="s">
        <v>1947</v>
      </c>
      <c r="D56" s="23" t="s">
        <v>1948</v>
      </c>
      <c r="E56" s="1"/>
      <c r="F56" s="1" t="s">
        <v>1957</v>
      </c>
      <c r="G56" s="1" t="s">
        <v>263</v>
      </c>
      <c r="H56" s="15" t="s">
        <v>1959</v>
      </c>
      <c r="I56" s="15">
        <v>8.23</v>
      </c>
      <c r="K56" s="15">
        <v>221</v>
      </c>
      <c r="L56" s="17">
        <v>4</v>
      </c>
      <c r="M56" s="24">
        <f t="shared" ref="M56:M57" si="8">L56/K56</f>
        <v>1.8099547511312219E-2</v>
      </c>
      <c r="N56" s="15">
        <v>4</v>
      </c>
      <c r="U56" s="15">
        <v>255</v>
      </c>
      <c r="V56" s="25">
        <f>SUMIF('CBA Breakdown'!A:A,B56,'CBA Breakdown'!B:B)</f>
        <v>45000</v>
      </c>
    </row>
    <row r="57" spans="1:24" ht="14.4">
      <c r="A57" s="17">
        <v>49199</v>
      </c>
      <c r="B57" s="7" t="s">
        <v>593</v>
      </c>
      <c r="C57" s="1" t="s">
        <v>1968</v>
      </c>
      <c r="D57" s="23" t="s">
        <v>1969</v>
      </c>
      <c r="E57" s="1"/>
      <c r="F57" s="1" t="s">
        <v>1981</v>
      </c>
      <c r="G57" s="1" t="s">
        <v>330</v>
      </c>
      <c r="H57" s="27" t="s">
        <v>920</v>
      </c>
      <c r="I57" s="15">
        <v>8.4</v>
      </c>
      <c r="K57" s="15">
        <v>366</v>
      </c>
      <c r="L57" s="17">
        <v>96</v>
      </c>
      <c r="M57" s="24">
        <f t="shared" si="8"/>
        <v>0.26229508196721313</v>
      </c>
      <c r="P57" s="15">
        <v>96</v>
      </c>
      <c r="V57" s="25">
        <f>SUMIF('CBA Breakdown'!A:A,B57,'CBA Breakdown'!B:B)</f>
        <v>0</v>
      </c>
    </row>
    <row r="58" spans="1:24" ht="14.4">
      <c r="A58" s="17">
        <v>49175</v>
      </c>
      <c r="B58" s="7" t="s">
        <v>603</v>
      </c>
      <c r="C58" s="1" t="s">
        <v>1987</v>
      </c>
      <c r="D58" s="23" t="s">
        <v>1988</v>
      </c>
      <c r="E58" s="23" t="s">
        <v>1999</v>
      </c>
      <c r="F58" s="1" t="s">
        <v>1160</v>
      </c>
      <c r="G58" s="1" t="s">
        <v>208</v>
      </c>
      <c r="H58" s="15" t="s">
        <v>1115</v>
      </c>
      <c r="I58" s="63" t="e">
        <f>#REF!/#REF!</f>
        <v>#REF!</v>
      </c>
      <c r="J58" s="15">
        <v>132</v>
      </c>
      <c r="K58" s="15">
        <v>138</v>
      </c>
      <c r="L58" s="36" t="e">
        <f t="shared" ref="L58:L59" si="9">K58*M58</f>
        <v>#REF!</v>
      </c>
      <c r="M58" s="24" t="e">
        <f>11300/#REF!</f>
        <v>#REF!</v>
      </c>
      <c r="O58" s="15">
        <v>4</v>
      </c>
      <c r="Q58" s="15">
        <v>7</v>
      </c>
      <c r="U58" s="15">
        <v>135</v>
      </c>
      <c r="V58" s="25">
        <f>SUMIF('CBA Breakdown'!A:A,B58,'CBA Breakdown'!B:B)</f>
        <v>0</v>
      </c>
    </row>
    <row r="59" spans="1:24" ht="14.4">
      <c r="A59" s="17">
        <v>49211</v>
      </c>
      <c r="B59" s="7" t="s">
        <v>603</v>
      </c>
      <c r="C59" s="1" t="s">
        <v>2017</v>
      </c>
      <c r="D59" s="23" t="s">
        <v>1988</v>
      </c>
      <c r="E59" s="23" t="s">
        <v>2026</v>
      </c>
      <c r="F59" s="1" t="s">
        <v>1160</v>
      </c>
      <c r="G59" s="1" t="s">
        <v>208</v>
      </c>
      <c r="H59" s="15" t="s">
        <v>1115</v>
      </c>
      <c r="I59" s="15">
        <v>5.68</v>
      </c>
      <c r="K59" s="15">
        <v>430</v>
      </c>
      <c r="L59" s="36">
        <f t="shared" si="9"/>
        <v>34.4</v>
      </c>
      <c r="M59" s="30">
        <v>0.08</v>
      </c>
      <c r="O59" s="15">
        <v>8</v>
      </c>
      <c r="Q59" s="15">
        <v>26</v>
      </c>
      <c r="U59" s="15">
        <v>405</v>
      </c>
      <c r="V59" s="25">
        <f>SUMIF('CBA Breakdown'!A:A,B59,'CBA Breakdown'!B:B)</f>
        <v>0</v>
      </c>
    </row>
    <row r="60" spans="1:24" ht="14.4">
      <c r="A60" s="17">
        <v>49198</v>
      </c>
      <c r="B60" s="7" t="s">
        <v>2039</v>
      </c>
      <c r="C60" s="1" t="s">
        <v>2040</v>
      </c>
      <c r="D60" s="23" t="s">
        <v>2041</v>
      </c>
      <c r="E60" s="23" t="s">
        <v>2052</v>
      </c>
      <c r="F60" s="1" t="s">
        <v>1243</v>
      </c>
      <c r="G60" s="1" t="s">
        <v>263</v>
      </c>
      <c r="H60" s="15" t="s">
        <v>1160</v>
      </c>
      <c r="I60" s="15">
        <v>10.49</v>
      </c>
      <c r="J60" s="15">
        <v>0</v>
      </c>
      <c r="K60" s="15">
        <v>0</v>
      </c>
      <c r="L60" s="33">
        <v>0</v>
      </c>
      <c r="M60" s="30">
        <v>0</v>
      </c>
      <c r="U60" s="15">
        <v>48</v>
      </c>
      <c r="V60" s="25">
        <f>SUMIF('CBA Breakdown'!A:A,B60,'CBA Breakdown'!B:B)</f>
        <v>0</v>
      </c>
    </row>
    <row r="61" spans="1:24" ht="14.4">
      <c r="A61" s="17">
        <v>49195</v>
      </c>
      <c r="B61" s="7" t="s">
        <v>2060</v>
      </c>
      <c r="C61" s="1" t="s">
        <v>2061</v>
      </c>
      <c r="D61" s="23" t="s">
        <v>2062</v>
      </c>
      <c r="E61" s="23" t="s">
        <v>2071</v>
      </c>
      <c r="F61" s="1" t="s">
        <v>1160</v>
      </c>
      <c r="G61" s="1" t="s">
        <v>208</v>
      </c>
      <c r="H61" s="15" t="s">
        <v>2080</v>
      </c>
      <c r="I61" s="15">
        <v>4.7</v>
      </c>
      <c r="J61" s="38">
        <f>338*0.9</f>
        <v>304.2</v>
      </c>
      <c r="K61" s="39">
        <f>338*1.1</f>
        <v>371.8</v>
      </c>
      <c r="L61" s="33">
        <v>37</v>
      </c>
      <c r="M61" s="30">
        <v>0.08</v>
      </c>
      <c r="N61" s="24"/>
      <c r="O61" s="15">
        <v>10</v>
      </c>
      <c r="P61" s="15">
        <v>10</v>
      </c>
      <c r="Q61" s="15">
        <v>17</v>
      </c>
      <c r="U61" s="15">
        <v>1067</v>
      </c>
      <c r="V61" s="25">
        <f>SUMIF('CBA Breakdown'!A:A,B61,'CBA Breakdown'!B:B)</f>
        <v>0</v>
      </c>
    </row>
    <row r="62" spans="1:24" ht="14.4">
      <c r="A62" s="17">
        <v>49196</v>
      </c>
      <c r="B62" s="7" t="s">
        <v>2091</v>
      </c>
      <c r="C62" s="1" t="s">
        <v>2092</v>
      </c>
      <c r="D62" s="23" t="s">
        <v>2093</v>
      </c>
      <c r="E62" s="23" t="s">
        <v>2100</v>
      </c>
      <c r="F62" s="1" t="s">
        <v>1112</v>
      </c>
      <c r="G62" s="1" t="s">
        <v>252</v>
      </c>
      <c r="H62" s="15" t="s">
        <v>2104</v>
      </c>
      <c r="I62" s="15">
        <v>3.56</v>
      </c>
      <c r="J62" s="15">
        <v>85</v>
      </c>
      <c r="K62" s="15">
        <v>85</v>
      </c>
      <c r="L62" s="33">
        <v>85</v>
      </c>
      <c r="M62" s="30">
        <v>1</v>
      </c>
      <c r="O62" s="24"/>
      <c r="P62" s="15">
        <v>85</v>
      </c>
      <c r="U62" s="15">
        <v>25</v>
      </c>
      <c r="V62" s="25">
        <f>SUMIF('CBA Breakdown'!A:A,B62,'CBA Breakdown'!B:B)</f>
        <v>0</v>
      </c>
      <c r="X62" s="15" t="s">
        <v>2109</v>
      </c>
    </row>
    <row r="63" spans="1:24" ht="14.4">
      <c r="A63" s="17">
        <v>49194</v>
      </c>
      <c r="B63" s="7" t="s">
        <v>626</v>
      </c>
      <c r="C63" s="1" t="s">
        <v>2111</v>
      </c>
      <c r="D63" s="23" t="s">
        <v>2113</v>
      </c>
      <c r="E63" s="1"/>
      <c r="F63" s="1" t="s">
        <v>920</v>
      </c>
      <c r="G63" s="1" t="s">
        <v>252</v>
      </c>
      <c r="H63" s="15" t="s">
        <v>2120</v>
      </c>
      <c r="I63" s="15">
        <v>1.1599999999999999</v>
      </c>
      <c r="J63">
        <f>190+74</f>
        <v>264</v>
      </c>
      <c r="K63">
        <f>205+74</f>
        <v>279</v>
      </c>
      <c r="L63" s="36">
        <f>SUM(O63:Q63)</f>
        <v>197.39999999999998</v>
      </c>
      <c r="M63" s="24">
        <f>L63/J63</f>
        <v>0.74772727272727268</v>
      </c>
      <c r="O63">
        <f>(0.05*190)+(0.05*74)</f>
        <v>13.2</v>
      </c>
      <c r="P63">
        <f>0.9*190</f>
        <v>171</v>
      </c>
      <c r="Q63">
        <f>(0.05*190)+(0.05*74)</f>
        <v>13.2</v>
      </c>
      <c r="U63" s="15">
        <v>202</v>
      </c>
      <c r="V63" s="25">
        <f>SUMIF('CBA Breakdown'!A:A,B63,'CBA Breakdown'!B:B)</f>
        <v>0</v>
      </c>
      <c r="X63" s="15" t="s">
        <v>2149</v>
      </c>
    </row>
    <row r="64" spans="1:24" ht="14.4">
      <c r="A64" s="17">
        <v>49192</v>
      </c>
      <c r="B64" s="7" t="s">
        <v>527</v>
      </c>
      <c r="C64" s="1" t="s">
        <v>2150</v>
      </c>
      <c r="D64" s="23" t="s">
        <v>2153</v>
      </c>
      <c r="E64" s="1"/>
      <c r="F64" s="1" t="s">
        <v>2161</v>
      </c>
      <c r="G64" s="1" t="s">
        <v>208</v>
      </c>
      <c r="H64" s="15" t="s">
        <v>2163</v>
      </c>
      <c r="I64" s="15">
        <v>1.92</v>
      </c>
      <c r="J64" s="15">
        <v>677</v>
      </c>
      <c r="K64" s="15">
        <v>677</v>
      </c>
      <c r="L64" s="17">
        <f>SUM(N64:S64)</f>
        <v>132</v>
      </c>
      <c r="M64" s="24">
        <f>L64/K64</f>
        <v>0.19497784342688332</v>
      </c>
      <c r="O64" s="15">
        <v>9</v>
      </c>
      <c r="P64" s="15">
        <v>85</v>
      </c>
      <c r="Q64" s="15">
        <f>13+25</f>
        <v>38</v>
      </c>
      <c r="U64">
        <f>1900+329+21</f>
        <v>2250</v>
      </c>
      <c r="V64" s="25">
        <f>SUMIF('CBA Breakdown'!A:A,B64,'CBA Breakdown'!B:B)</f>
        <v>3250000</v>
      </c>
      <c r="X64" s="15"/>
    </row>
    <row r="65" spans="1:24" ht="14.4">
      <c r="A65" s="17">
        <v>49197</v>
      </c>
      <c r="B65" s="7" t="s">
        <v>2175</v>
      </c>
      <c r="C65" s="1" t="s">
        <v>2176</v>
      </c>
      <c r="D65" s="23" t="s">
        <v>2177</v>
      </c>
      <c r="E65" s="23" t="s">
        <v>2184</v>
      </c>
      <c r="F65" s="1" t="s">
        <v>1160</v>
      </c>
      <c r="G65" s="1" t="s">
        <v>156</v>
      </c>
      <c r="H65" s="15" t="s">
        <v>1603</v>
      </c>
      <c r="I65" s="15">
        <v>4.1399999999999997</v>
      </c>
      <c r="J65" s="39">
        <f>673*0.9</f>
        <v>605.70000000000005</v>
      </c>
      <c r="K65" s="39">
        <f>673*1.1</f>
        <v>740.30000000000007</v>
      </c>
      <c r="L65" s="40">
        <f>673*M65</f>
        <v>53.84</v>
      </c>
      <c r="M65" s="30">
        <v>0.08</v>
      </c>
      <c r="P65" s="15">
        <v>4</v>
      </c>
      <c r="Q65" s="38">
        <f>L65-P65</f>
        <v>49.84</v>
      </c>
      <c r="U65" s="15">
        <v>221</v>
      </c>
      <c r="V65" s="25">
        <f>SUMIF('CBA Breakdown'!A:A,B65,'CBA Breakdown'!B:B)</f>
        <v>0</v>
      </c>
      <c r="X65" s="15"/>
    </row>
    <row r="66" spans="1:24" ht="14.4">
      <c r="A66" s="17">
        <v>49191</v>
      </c>
      <c r="B66" s="7" t="s">
        <v>2197</v>
      </c>
      <c r="C66" s="1" t="s">
        <v>2198</v>
      </c>
      <c r="D66" s="23" t="s">
        <v>2199</v>
      </c>
      <c r="E66" s="23" t="s">
        <v>2200</v>
      </c>
      <c r="F66" s="1" t="s">
        <v>1112</v>
      </c>
      <c r="G66" s="1" t="s">
        <v>330</v>
      </c>
      <c r="H66" s="15" t="s">
        <v>2201</v>
      </c>
      <c r="I66" s="15">
        <v>5.95</v>
      </c>
      <c r="J66" s="38">
        <f>105*0.9</f>
        <v>94.5</v>
      </c>
      <c r="K66" s="38">
        <f>105*1.1</f>
        <v>115.50000000000001</v>
      </c>
      <c r="L66" s="40">
        <v>9</v>
      </c>
      <c r="M66" s="30">
        <v>0.08</v>
      </c>
      <c r="O66" s="15">
        <v>3</v>
      </c>
      <c r="Q66" s="15">
        <v>6</v>
      </c>
      <c r="U66" s="15">
        <v>36</v>
      </c>
      <c r="V66" s="25">
        <f>SUMIF('CBA Breakdown'!A:A,B66,'CBA Breakdown'!B:B)</f>
        <v>0</v>
      </c>
    </row>
    <row r="67" spans="1:24" ht="14.4">
      <c r="A67" s="17">
        <v>49216</v>
      </c>
      <c r="B67" s="7" t="s">
        <v>662</v>
      </c>
      <c r="C67" s="1" t="s">
        <v>2202</v>
      </c>
      <c r="D67" s="23" t="s">
        <v>2203</v>
      </c>
      <c r="E67" s="23" t="s">
        <v>2204</v>
      </c>
      <c r="F67" s="1" t="s">
        <v>2205</v>
      </c>
      <c r="G67" s="1" t="s">
        <v>252</v>
      </c>
      <c r="H67" s="15" t="s">
        <v>1019</v>
      </c>
      <c r="I67" s="15">
        <v>1.29</v>
      </c>
      <c r="J67" s="15">
        <v>162</v>
      </c>
      <c r="K67" s="15">
        <f>120+42</f>
        <v>162</v>
      </c>
      <c r="L67" s="40">
        <f>K67*0.1</f>
        <v>16.2</v>
      </c>
      <c r="M67" s="30">
        <v>0.1</v>
      </c>
      <c r="N67" s="15">
        <f>4+4+4</f>
        <v>12</v>
      </c>
      <c r="O67" s="15">
        <f>4+4+4+2</f>
        <v>14</v>
      </c>
      <c r="P67" s="15">
        <f>30+30+36</f>
        <v>96</v>
      </c>
      <c r="Q67" s="15">
        <f>2+2</f>
        <v>4</v>
      </c>
      <c r="U67" s="15">
        <f>24+28+37+42</f>
        <v>131</v>
      </c>
      <c r="V67" s="25">
        <f>SUMIF('CBA Breakdown'!A:A,B67,'CBA Breakdown'!B:B)</f>
        <v>0</v>
      </c>
      <c r="X67" s="15"/>
    </row>
    <row r="68" spans="1:24" ht="14.4">
      <c r="A68" s="17">
        <v>49187</v>
      </c>
      <c r="B68" s="7" t="s">
        <v>585</v>
      </c>
      <c r="C68" s="1" t="s">
        <v>2206</v>
      </c>
      <c r="D68" s="23" t="s">
        <v>2207</v>
      </c>
      <c r="E68" s="1"/>
      <c r="F68" s="1" t="s">
        <v>2208</v>
      </c>
      <c r="G68" s="1" t="s">
        <v>252</v>
      </c>
      <c r="H68" s="15" t="s">
        <v>2120</v>
      </c>
      <c r="I68" s="15">
        <v>5.0599999999999996</v>
      </c>
      <c r="J68" s="15">
        <v>205</v>
      </c>
      <c r="K68" s="15">
        <v>215</v>
      </c>
      <c r="L68" s="40" t="e">
        <f>210*M68</f>
        <v>#REF!</v>
      </c>
      <c r="M68" s="24" t="e">
        <f>15655/#REF!</f>
        <v>#REF!</v>
      </c>
      <c r="O68" s="15">
        <v>5</v>
      </c>
      <c r="Q68" s="15">
        <v>12</v>
      </c>
      <c r="U68" s="15">
        <v>218</v>
      </c>
      <c r="V68" s="25">
        <f>SUMIF('CBA Breakdown'!A:A,B68,'CBA Breakdown'!B:B)</f>
        <v>850000</v>
      </c>
      <c r="W68" s="15" t="s">
        <v>401</v>
      </c>
      <c r="X68" s="15"/>
    </row>
    <row r="69" spans="1:24" ht="14.4">
      <c r="A69" s="17">
        <v>49109</v>
      </c>
      <c r="B69" s="7" t="s">
        <v>670</v>
      </c>
      <c r="C69" s="1" t="s">
        <v>2209</v>
      </c>
      <c r="D69" s="23" t="s">
        <v>2210</v>
      </c>
      <c r="E69" s="23" t="s">
        <v>2211</v>
      </c>
      <c r="F69" s="1" t="s">
        <v>2212</v>
      </c>
      <c r="G69" s="1" t="s">
        <v>156</v>
      </c>
      <c r="H69" s="15" t="s">
        <v>1628</v>
      </c>
      <c r="I69" s="15">
        <v>5.73</v>
      </c>
      <c r="K69" s="15">
        <v>600</v>
      </c>
      <c r="L69" s="33">
        <v>48</v>
      </c>
      <c r="M69" s="24">
        <f>L69/K69</f>
        <v>0.08</v>
      </c>
      <c r="Q69" s="15">
        <v>48</v>
      </c>
      <c r="U69">
        <f>600/2+331</f>
        <v>631</v>
      </c>
      <c r="V69" s="25">
        <f>SUMIF('CBA Breakdown'!A:A,B69,'CBA Breakdown'!B:B)</f>
        <v>0</v>
      </c>
    </row>
    <row r="70" spans="1:24" ht="14.4">
      <c r="A70" s="17">
        <v>49189</v>
      </c>
      <c r="B70" s="7" t="s">
        <v>607</v>
      </c>
      <c r="C70" s="1" t="s">
        <v>2213</v>
      </c>
      <c r="D70" s="23" t="s">
        <v>2214</v>
      </c>
      <c r="E70" s="1"/>
      <c r="F70" s="1" t="s">
        <v>1160</v>
      </c>
      <c r="G70" s="1" t="s">
        <v>263</v>
      </c>
      <c r="H70" s="15" t="s">
        <v>2215</v>
      </c>
      <c r="I70" s="15">
        <v>8.07</v>
      </c>
      <c r="L70" s="33" t="e">
        <v>#N/A</v>
      </c>
      <c r="M70" s="30">
        <v>0</v>
      </c>
      <c r="U70" s="15">
        <v>93</v>
      </c>
      <c r="V70" s="25">
        <f>SUMIF('CBA Breakdown'!A:A,B70,'CBA Breakdown'!B:B)</f>
        <v>629587.24</v>
      </c>
      <c r="X70" s="15"/>
    </row>
    <row r="71" spans="1:24" ht="14.4">
      <c r="A71" s="17">
        <v>49183</v>
      </c>
      <c r="B71" s="7" t="s">
        <v>2216</v>
      </c>
      <c r="C71" s="1" t="s">
        <v>2217</v>
      </c>
      <c r="D71" s="23" t="s">
        <v>2218</v>
      </c>
      <c r="E71" s="23" t="s">
        <v>2219</v>
      </c>
      <c r="F71" s="1" t="s">
        <v>2120</v>
      </c>
      <c r="G71" s="1" t="s">
        <v>252</v>
      </c>
      <c r="H71" s="15" t="s">
        <v>1077</v>
      </c>
      <c r="I71" s="15">
        <v>1.05</v>
      </c>
      <c r="K71" s="15">
        <v>30</v>
      </c>
      <c r="L71" s="33">
        <v>30</v>
      </c>
      <c r="M71" s="24">
        <f t="shared" ref="M71:M72" si="10">L71/K71</f>
        <v>1</v>
      </c>
      <c r="P71" s="15">
        <v>30</v>
      </c>
      <c r="U71" s="15">
        <v>23</v>
      </c>
      <c r="V71" s="25">
        <f>SUMIF('CBA Breakdown'!A:A,B71,'CBA Breakdown'!B:B)</f>
        <v>0</v>
      </c>
      <c r="X71" s="15" t="s">
        <v>2220</v>
      </c>
    </row>
    <row r="72" spans="1:24" ht="14.4">
      <c r="A72" s="17">
        <v>49184</v>
      </c>
      <c r="B72" s="7" t="s">
        <v>620</v>
      </c>
      <c r="C72" s="1" t="s">
        <v>2221</v>
      </c>
      <c r="D72" s="23" t="s">
        <v>2222</v>
      </c>
      <c r="E72" s="23" t="s">
        <v>2223</v>
      </c>
      <c r="F72" s="1" t="s">
        <v>2224</v>
      </c>
      <c r="G72" s="1" t="s">
        <v>330</v>
      </c>
      <c r="H72" s="15" t="s">
        <v>2225</v>
      </c>
      <c r="I72" s="15">
        <v>6.85</v>
      </c>
      <c r="J72" s="15">
        <v>134</v>
      </c>
      <c r="K72" s="15">
        <v>138</v>
      </c>
      <c r="L72" s="33">
        <v>12</v>
      </c>
      <c r="M72" s="24">
        <f t="shared" si="10"/>
        <v>8.6956521739130432E-2</v>
      </c>
      <c r="Q72" s="15">
        <v>12</v>
      </c>
      <c r="U72" s="15">
        <v>48</v>
      </c>
      <c r="V72" s="25">
        <f>SUMIF('CBA Breakdown'!A:A,B72,'CBA Breakdown'!B:B)</f>
        <v>600000</v>
      </c>
      <c r="W72" s="15" t="s">
        <v>401</v>
      </c>
      <c r="X72" s="15" t="s">
        <v>2226</v>
      </c>
    </row>
    <row r="73" spans="1:24" ht="14.4">
      <c r="A73" s="17">
        <v>49102</v>
      </c>
      <c r="B73" s="7" t="s">
        <v>641</v>
      </c>
      <c r="C73" s="1" t="s">
        <v>2227</v>
      </c>
      <c r="D73" s="23" t="s">
        <v>2228</v>
      </c>
      <c r="E73" s="23" t="s">
        <v>2229</v>
      </c>
      <c r="F73" s="1" t="s">
        <v>2230</v>
      </c>
      <c r="G73" s="1" t="s">
        <v>156</v>
      </c>
      <c r="H73" s="15" t="s">
        <v>2231</v>
      </c>
      <c r="I73" s="15">
        <v>4.8499999999999996</v>
      </c>
      <c r="K73" s="15">
        <v>450</v>
      </c>
      <c r="L73" s="33">
        <f>M73*K73</f>
        <v>36</v>
      </c>
      <c r="M73" s="30">
        <v>0.08</v>
      </c>
      <c r="Q73" s="15">
        <v>36</v>
      </c>
      <c r="U73" s="15">
        <v>442</v>
      </c>
      <c r="V73" s="25">
        <f>SUMIF('CBA Breakdown'!A:A,B73,'CBA Breakdown'!B:B)</f>
        <v>195000</v>
      </c>
      <c r="W73" s="15" t="s">
        <v>401</v>
      </c>
    </row>
    <row r="74" spans="1:24" ht="14.4">
      <c r="A74" s="17">
        <v>49106</v>
      </c>
      <c r="B74" s="26" t="s">
        <v>651</v>
      </c>
      <c r="C74" s="1" t="s">
        <v>695</v>
      </c>
      <c r="D74" s="23" t="s">
        <v>2232</v>
      </c>
      <c r="E74" s="1"/>
      <c r="F74" s="1" t="s">
        <v>1193</v>
      </c>
      <c r="G74" s="1" t="s">
        <v>166</v>
      </c>
      <c r="H74" s="15" t="s">
        <v>2233</v>
      </c>
      <c r="I74" s="15">
        <v>1</v>
      </c>
      <c r="J74" s="38">
        <f>288*0.9</f>
        <v>259.2</v>
      </c>
      <c r="K74" s="38">
        <f>288*1.1</f>
        <v>316.8</v>
      </c>
      <c r="L74" s="17">
        <v>312</v>
      </c>
      <c r="M74" s="30">
        <v>1</v>
      </c>
      <c r="P74" s="15">
        <v>288</v>
      </c>
      <c r="U74" s="15">
        <v>805</v>
      </c>
      <c r="V74" s="25">
        <f>SUMIF('CBA Breakdown'!A:A,B74,'CBA Breakdown'!B:B)</f>
        <v>0</v>
      </c>
      <c r="X74" s="15"/>
    </row>
    <row r="75" spans="1:24" ht="14.4">
      <c r="A75" s="17">
        <v>49088</v>
      </c>
      <c r="B75" s="26" t="s">
        <v>368</v>
      </c>
      <c r="C75" s="1" t="s">
        <v>2234</v>
      </c>
      <c r="D75" s="23" t="s">
        <v>2235</v>
      </c>
      <c r="E75" s="1"/>
      <c r="F75" s="1" t="s">
        <v>2236</v>
      </c>
      <c r="G75" s="1" t="s">
        <v>156</v>
      </c>
      <c r="H75" s="15" t="s">
        <v>2236</v>
      </c>
      <c r="I75" s="15">
        <v>4.0999999999999996</v>
      </c>
      <c r="K75" s="15">
        <v>359</v>
      </c>
      <c r="L75" s="40">
        <v>28</v>
      </c>
      <c r="M75" s="30">
        <v>0.08</v>
      </c>
      <c r="Q75" s="15">
        <v>28</v>
      </c>
      <c r="R75" s="15"/>
      <c r="U75">
        <f>111+174</f>
        <v>285</v>
      </c>
      <c r="V75" s="25">
        <f>SUMIF('CBA Breakdown'!A:A,B75,'CBA Breakdown'!B:B)</f>
        <v>200000</v>
      </c>
      <c r="W75" s="15" t="s">
        <v>401</v>
      </c>
    </row>
    <row r="76" spans="1:24" ht="14.4">
      <c r="A76" s="17">
        <v>49071</v>
      </c>
      <c r="B76" s="26" t="s">
        <v>393</v>
      </c>
      <c r="C76" s="1" t="s">
        <v>2237</v>
      </c>
      <c r="D76" s="23" t="s">
        <v>2238</v>
      </c>
      <c r="E76" s="1"/>
      <c r="F76" s="1" t="s">
        <v>2208</v>
      </c>
      <c r="G76" s="1" t="s">
        <v>208</v>
      </c>
      <c r="H76" s="15" t="s">
        <v>2239</v>
      </c>
      <c r="I76" s="15">
        <v>4.83</v>
      </c>
      <c r="J76" s="15">
        <v>163</v>
      </c>
      <c r="K76" s="15">
        <v>200</v>
      </c>
      <c r="L76" s="17">
        <v>16</v>
      </c>
      <c r="M76" s="24">
        <f>L76/K76</f>
        <v>0.08</v>
      </c>
      <c r="Q76" s="15">
        <v>16</v>
      </c>
      <c r="R76" s="15"/>
      <c r="U76" s="15">
        <v>210</v>
      </c>
      <c r="V76" s="25">
        <f>SUMIF('CBA Breakdown'!A:A,B76,'CBA Breakdown'!B:B)</f>
        <v>710000</v>
      </c>
      <c r="W76" s="15" t="s">
        <v>401</v>
      </c>
    </row>
    <row r="77" spans="1:24" ht="14.4">
      <c r="A77" s="17">
        <v>49087</v>
      </c>
      <c r="B77" s="26" t="s">
        <v>661</v>
      </c>
      <c r="C77" s="1" t="s">
        <v>2240</v>
      </c>
      <c r="D77" s="23" t="s">
        <v>2241</v>
      </c>
      <c r="E77" s="1"/>
      <c r="F77" s="1" t="s">
        <v>1160</v>
      </c>
      <c r="G77" s="1" t="s">
        <v>208</v>
      </c>
      <c r="H77" s="15" t="s">
        <v>1115</v>
      </c>
      <c r="I77" s="15">
        <v>4.08</v>
      </c>
      <c r="K77" s="15">
        <v>0</v>
      </c>
      <c r="L77" s="33">
        <v>0</v>
      </c>
      <c r="M77" s="30">
        <v>0</v>
      </c>
      <c r="U77" s="15">
        <v>115</v>
      </c>
      <c r="V77" s="25">
        <f>SUMIF('CBA Breakdown'!A:A,B77,'CBA Breakdown'!B:B)</f>
        <v>50000</v>
      </c>
      <c r="X77" s="15" t="s">
        <v>2242</v>
      </c>
    </row>
    <row r="78" spans="1:24" ht="14.4">
      <c r="A78" s="17">
        <v>49096</v>
      </c>
      <c r="B78" s="26" t="s">
        <v>675</v>
      </c>
      <c r="C78" s="1" t="s">
        <v>2243</v>
      </c>
      <c r="D78" s="23" t="s">
        <v>2244</v>
      </c>
      <c r="E78" s="1"/>
      <c r="F78" s="1" t="s">
        <v>1112</v>
      </c>
      <c r="G78" s="1" t="s">
        <v>156</v>
      </c>
      <c r="H78" s="15" t="s">
        <v>1142</v>
      </c>
      <c r="I78" s="15">
        <v>3.9</v>
      </c>
      <c r="J78" s="15">
        <v>150</v>
      </c>
      <c r="K78" s="15">
        <v>180</v>
      </c>
      <c r="L78" s="17">
        <v>46</v>
      </c>
      <c r="M78" s="24">
        <f>L78/158</f>
        <v>0.29113924050632911</v>
      </c>
      <c r="N78" s="15">
        <v>5</v>
      </c>
      <c r="P78" s="15">
        <v>29</v>
      </c>
      <c r="Q78" s="15">
        <v>12</v>
      </c>
      <c r="U78" s="15">
        <v>330</v>
      </c>
      <c r="V78" s="25">
        <f>SUMIF('CBA Breakdown'!A:A,B78,'CBA Breakdown'!B:B)</f>
        <v>125000</v>
      </c>
      <c r="W78" s="15" t="s">
        <v>401</v>
      </c>
    </row>
    <row r="79" spans="1:24" ht="14.4">
      <c r="A79" s="17">
        <v>49065</v>
      </c>
      <c r="B79" s="26" t="s">
        <v>701</v>
      </c>
      <c r="C79" s="1" t="s">
        <v>2245</v>
      </c>
      <c r="D79" s="23" t="s">
        <v>2246</v>
      </c>
      <c r="E79" s="1"/>
      <c r="F79" s="1" t="s">
        <v>1112</v>
      </c>
      <c r="G79" s="1" t="s">
        <v>330</v>
      </c>
      <c r="H79" s="15" t="s">
        <v>2247</v>
      </c>
      <c r="I79" s="15">
        <v>3.99</v>
      </c>
      <c r="K79" s="15">
        <v>0</v>
      </c>
      <c r="L79" s="33">
        <v>0</v>
      </c>
      <c r="M79" s="30">
        <v>0</v>
      </c>
      <c r="U79" s="15">
        <v>132</v>
      </c>
      <c r="V79" s="25">
        <f>SUMIF('CBA Breakdown'!A:A,B79,'CBA Breakdown'!B:B)</f>
        <v>1111413</v>
      </c>
      <c r="X79" s="15" t="s">
        <v>2242</v>
      </c>
    </row>
    <row r="80" spans="1:24" ht="14.4">
      <c r="A80" s="17">
        <v>49075</v>
      </c>
      <c r="B80" s="7" t="s">
        <v>722</v>
      </c>
      <c r="C80" s="1" t="s">
        <v>2248</v>
      </c>
      <c r="D80" s="23" t="s">
        <v>2249</v>
      </c>
      <c r="E80" s="23" t="s">
        <v>2250</v>
      </c>
      <c r="F80" s="1" t="s">
        <v>1245</v>
      </c>
      <c r="G80" s="1" t="s">
        <v>156</v>
      </c>
      <c r="H80" s="15" t="s">
        <v>1019</v>
      </c>
      <c r="I80" s="15">
        <v>4.17</v>
      </c>
      <c r="K80" s="15">
        <v>217</v>
      </c>
      <c r="L80" s="33">
        <v>21</v>
      </c>
      <c r="M80" s="24">
        <f>L80/K80</f>
        <v>9.6774193548387094E-2</v>
      </c>
      <c r="Q80" s="15">
        <v>21</v>
      </c>
      <c r="U80" s="15" t="s">
        <v>2251</v>
      </c>
      <c r="V80" s="25">
        <f>SUMIF('CBA Breakdown'!A:A,B80,'CBA Breakdown'!B:B)</f>
        <v>0</v>
      </c>
      <c r="W80" s="15" t="s">
        <v>401</v>
      </c>
    </row>
    <row r="81" spans="1:24" ht="14.4">
      <c r="A81" s="17">
        <v>49072</v>
      </c>
      <c r="B81" s="26" t="s">
        <v>735</v>
      </c>
      <c r="C81" s="1" t="s">
        <v>2252</v>
      </c>
      <c r="D81" s="23" t="s">
        <v>2253</v>
      </c>
      <c r="E81" s="1"/>
      <c r="F81" s="1" t="s">
        <v>1245</v>
      </c>
      <c r="G81" s="1" t="s">
        <v>263</v>
      </c>
      <c r="H81" s="15" t="s">
        <v>920</v>
      </c>
      <c r="I81" s="15">
        <v>7</v>
      </c>
      <c r="J81" s="15">
        <v>153</v>
      </c>
      <c r="K81" s="15">
        <v>189</v>
      </c>
      <c r="L81" s="17">
        <v>55</v>
      </c>
      <c r="M81" s="24">
        <f>L81/164</f>
        <v>0.33536585365853661</v>
      </c>
      <c r="P81" s="15">
        <v>55</v>
      </c>
      <c r="U81" s="15">
        <v>140</v>
      </c>
      <c r="V81" s="25">
        <f>SUMIF('CBA Breakdown'!A:A,B81,'CBA Breakdown'!B:B)</f>
        <v>20002500</v>
      </c>
    </row>
    <row r="82" spans="1:24" ht="14.4">
      <c r="A82" s="17">
        <v>49069</v>
      </c>
      <c r="B82" s="26" t="s">
        <v>777</v>
      </c>
      <c r="C82" s="1" t="s">
        <v>2254</v>
      </c>
      <c r="D82" s="23" t="s">
        <v>2255</v>
      </c>
      <c r="E82" s="1"/>
      <c r="F82" s="1" t="s">
        <v>2256</v>
      </c>
      <c r="G82" s="1" t="s">
        <v>966</v>
      </c>
      <c r="H82" s="15" t="s">
        <v>1142</v>
      </c>
      <c r="I82" s="15">
        <v>4.5</v>
      </c>
      <c r="J82" s="15">
        <v>198</v>
      </c>
      <c r="K82" s="15">
        <v>242</v>
      </c>
      <c r="L82" s="33" t="e">
        <v>#N/A</v>
      </c>
      <c r="M82" s="30">
        <v>0</v>
      </c>
      <c r="U82">
        <f>84+0.6*220</f>
        <v>216</v>
      </c>
      <c r="V82" s="25">
        <f>SUMIF('CBA Breakdown'!A:A,B82,'CBA Breakdown'!B:B)</f>
        <v>0</v>
      </c>
      <c r="X82" s="15" t="s">
        <v>2257</v>
      </c>
    </row>
    <row r="83" spans="1:24" ht="14.4">
      <c r="A83" s="17">
        <v>49070</v>
      </c>
      <c r="B83" s="7" t="s">
        <v>786</v>
      </c>
      <c r="C83" s="1" t="s">
        <v>2258</v>
      </c>
      <c r="D83" s="23" t="s">
        <v>2259</v>
      </c>
      <c r="E83" s="23" t="s">
        <v>2260</v>
      </c>
      <c r="F83" s="1" t="s">
        <v>2236</v>
      </c>
      <c r="G83" s="1" t="s">
        <v>330</v>
      </c>
      <c r="H83" s="15" t="s">
        <v>2261</v>
      </c>
      <c r="I83" s="15">
        <v>2.83</v>
      </c>
      <c r="J83" s="15">
        <v>110</v>
      </c>
      <c r="K83" s="15">
        <v>135</v>
      </c>
      <c r="L83" s="33">
        <v>6</v>
      </c>
      <c r="M83" s="24">
        <f t="shared" ref="M83:M85" si="11">L83/K83</f>
        <v>4.4444444444444446E-2</v>
      </c>
      <c r="Q83" s="15">
        <v>6</v>
      </c>
      <c r="U83" s="15" t="s">
        <v>2262</v>
      </c>
      <c r="V83" s="25">
        <f>SUMIF('CBA Breakdown'!A:A,B83,'CBA Breakdown'!B:B)</f>
        <v>389550</v>
      </c>
    </row>
    <row r="84" spans="1:24" ht="14.4">
      <c r="A84" s="17">
        <v>49176</v>
      </c>
      <c r="B84" s="7" t="s">
        <v>812</v>
      </c>
      <c r="C84" s="1" t="s">
        <v>2263</v>
      </c>
      <c r="D84" s="23" t="s">
        <v>2264</v>
      </c>
      <c r="E84" s="23" t="s">
        <v>2265</v>
      </c>
      <c r="F84" s="1" t="s">
        <v>2266</v>
      </c>
      <c r="G84" s="1" t="s">
        <v>156</v>
      </c>
      <c r="H84" s="15" t="s">
        <v>2267</v>
      </c>
      <c r="I84" s="15">
        <v>3.87</v>
      </c>
      <c r="K84">
        <f>235+82</f>
        <v>317</v>
      </c>
      <c r="L84" s="17">
        <v>124</v>
      </c>
      <c r="M84" s="24">
        <f t="shared" si="11"/>
        <v>0.39116719242902209</v>
      </c>
      <c r="N84" s="15">
        <v>28</v>
      </c>
      <c r="P84" s="15">
        <v>22</v>
      </c>
      <c r="R84" s="15">
        <v>41</v>
      </c>
      <c r="S84" s="15">
        <v>24</v>
      </c>
      <c r="U84" s="15">
        <v>844</v>
      </c>
      <c r="V84" s="25">
        <f>SUMIF('CBA Breakdown'!A:A,B84,'CBA Breakdown'!B:B)</f>
        <v>750000</v>
      </c>
    </row>
    <row r="85" spans="1:24" ht="14.4">
      <c r="A85" s="17">
        <v>49185</v>
      </c>
      <c r="B85" s="26" t="s">
        <v>812</v>
      </c>
      <c r="C85" s="1" t="s">
        <v>2268</v>
      </c>
      <c r="D85" s="23" t="s">
        <v>2264</v>
      </c>
      <c r="E85" s="1"/>
      <c r="F85" s="1" t="s">
        <v>2269</v>
      </c>
      <c r="G85" s="1" t="s">
        <v>156</v>
      </c>
      <c r="H85" s="15" t="s">
        <v>2267</v>
      </c>
      <c r="I85" s="15">
        <v>3.87</v>
      </c>
      <c r="K85" s="15">
        <v>869</v>
      </c>
      <c r="L85" s="33">
        <v>200</v>
      </c>
      <c r="M85" s="24">
        <f t="shared" si="11"/>
        <v>0.23014959723820483</v>
      </c>
      <c r="N85" s="15">
        <v>62</v>
      </c>
      <c r="O85" s="15">
        <v>5</v>
      </c>
      <c r="P85" s="15">
        <v>69</v>
      </c>
      <c r="Q85" s="15">
        <v>6</v>
      </c>
      <c r="R85" s="15">
        <v>46</v>
      </c>
      <c r="S85" s="15">
        <v>23</v>
      </c>
      <c r="U85" s="15">
        <v>1483</v>
      </c>
      <c r="V85" s="25">
        <f>SUMIF('CBA Breakdown'!A:A,B85,'CBA Breakdown'!B:B)</f>
        <v>750000</v>
      </c>
    </row>
    <row r="86" spans="1:24" ht="14.4">
      <c r="A86" s="17">
        <v>49073</v>
      </c>
      <c r="B86" s="26" t="s">
        <v>827</v>
      </c>
      <c r="C86" s="1" t="s">
        <v>2270</v>
      </c>
      <c r="D86" s="23" t="s">
        <v>2271</v>
      </c>
      <c r="E86" s="1"/>
      <c r="F86" s="1" t="s">
        <v>1112</v>
      </c>
      <c r="G86" s="1" t="s">
        <v>208</v>
      </c>
      <c r="H86" s="15" t="s">
        <v>2272</v>
      </c>
      <c r="I86" s="15">
        <v>3.31</v>
      </c>
      <c r="J86" s="15">
        <v>205</v>
      </c>
      <c r="K86" s="15">
        <v>220</v>
      </c>
      <c r="L86" s="33">
        <v>20</v>
      </c>
      <c r="M86" s="30">
        <v>0.1</v>
      </c>
      <c r="O86" s="15">
        <v>10</v>
      </c>
      <c r="Q86" s="15">
        <v>10</v>
      </c>
      <c r="U86" s="15">
        <v>130</v>
      </c>
      <c r="V86" s="25">
        <f>SUMIF('CBA Breakdown'!A:A,B86,'CBA Breakdown'!B:B)</f>
        <v>0</v>
      </c>
    </row>
    <row r="87" spans="1:24" ht="14.4">
      <c r="A87" s="17">
        <v>49067</v>
      </c>
      <c r="B87" s="7" t="s">
        <v>2273</v>
      </c>
      <c r="C87" s="1" t="s">
        <v>2274</v>
      </c>
      <c r="D87" s="23" t="s">
        <v>2275</v>
      </c>
      <c r="E87" s="23" t="s">
        <v>2276</v>
      </c>
      <c r="F87" s="1" t="s">
        <v>2277</v>
      </c>
      <c r="G87" s="1" t="s">
        <v>330</v>
      </c>
      <c r="H87" s="15" t="s">
        <v>2201</v>
      </c>
      <c r="I87" s="15">
        <v>5.37</v>
      </c>
      <c r="J87" s="15">
        <v>100</v>
      </c>
      <c r="K87">
        <f>124</f>
        <v>124</v>
      </c>
      <c r="L87" s="33">
        <v>8</v>
      </c>
      <c r="M87" s="30">
        <v>0.08</v>
      </c>
      <c r="Q87" s="15">
        <v>8</v>
      </c>
      <c r="U87" s="15">
        <v>50</v>
      </c>
      <c r="V87" s="25">
        <f>SUMIF('CBA Breakdown'!A:A,B87,'CBA Breakdown'!B:B)</f>
        <v>0</v>
      </c>
    </row>
    <row r="88" spans="1:24" ht="14.4">
      <c r="A88" s="17">
        <v>49098</v>
      </c>
      <c r="B88" s="26" t="s">
        <v>761</v>
      </c>
      <c r="C88" s="1" t="s">
        <v>2278</v>
      </c>
      <c r="D88" s="23" t="s">
        <v>2279</v>
      </c>
      <c r="E88" s="1"/>
      <c r="F88" s="1" t="s">
        <v>1358</v>
      </c>
      <c r="G88" s="1" t="s">
        <v>82</v>
      </c>
      <c r="H88" s="15" t="s">
        <v>1193</v>
      </c>
      <c r="I88" s="15">
        <v>4.8</v>
      </c>
      <c r="J88" s="15">
        <v>55</v>
      </c>
      <c r="K88" s="15">
        <v>65</v>
      </c>
      <c r="L88" s="17">
        <v>6</v>
      </c>
      <c r="M88" s="30">
        <v>0.1</v>
      </c>
      <c r="Q88" s="15">
        <v>6</v>
      </c>
      <c r="U88" s="15">
        <v>78</v>
      </c>
      <c r="V88" s="25">
        <f>SUMIF('CBA Breakdown'!A:A,B88,'CBA Breakdown'!B:B)</f>
        <v>1300000</v>
      </c>
      <c r="W88" s="15" t="s">
        <v>401</v>
      </c>
    </row>
    <row r="89" spans="1:24" ht="14.4">
      <c r="A89" s="17">
        <v>49082</v>
      </c>
      <c r="B89" s="26" t="s">
        <v>850</v>
      </c>
      <c r="C89" s="1" t="s">
        <v>2280</v>
      </c>
      <c r="D89" s="23" t="s">
        <v>2281</v>
      </c>
      <c r="E89" s="1"/>
      <c r="F89" s="1" t="s">
        <v>1193</v>
      </c>
      <c r="G89" s="1" t="s">
        <v>166</v>
      </c>
      <c r="H89" s="15" t="s">
        <v>2272</v>
      </c>
      <c r="I89" s="15">
        <v>1.9</v>
      </c>
      <c r="J89" s="15">
        <v>67</v>
      </c>
      <c r="K89" s="15">
        <v>73</v>
      </c>
      <c r="L89" s="33">
        <v>70</v>
      </c>
      <c r="M89" s="30">
        <v>1</v>
      </c>
      <c r="N89" s="15">
        <v>23</v>
      </c>
      <c r="P89" s="15">
        <v>47</v>
      </c>
      <c r="U89" s="15">
        <v>41</v>
      </c>
      <c r="V89" s="25">
        <f>SUMIF('CBA Breakdown'!A:A,B89,'CBA Breakdown'!B:B)</f>
        <v>0</v>
      </c>
    </row>
    <row r="90" spans="1:24" ht="14.4">
      <c r="A90" s="17">
        <v>49095</v>
      </c>
      <c r="B90" s="7" t="s">
        <v>767</v>
      </c>
      <c r="C90" s="1" t="s">
        <v>2282</v>
      </c>
      <c r="D90" s="23" t="s">
        <v>2283</v>
      </c>
      <c r="E90" s="23" t="s">
        <v>2284</v>
      </c>
      <c r="F90" s="1" t="s">
        <v>1243</v>
      </c>
      <c r="G90" s="1" t="s">
        <v>156</v>
      </c>
      <c r="H90" s="15" t="s">
        <v>1112</v>
      </c>
      <c r="I90" s="15">
        <v>5</v>
      </c>
      <c r="J90" s="15">
        <v>346</v>
      </c>
      <c r="K90" s="15">
        <v>425</v>
      </c>
      <c r="L90" s="33">
        <v>30</v>
      </c>
      <c r="M90" s="30">
        <v>0.08</v>
      </c>
      <c r="Q90" s="15">
        <v>30</v>
      </c>
      <c r="U90" s="15">
        <v>405</v>
      </c>
      <c r="V90" s="25">
        <f>SUMIF('CBA Breakdown'!A:A,B90,'CBA Breakdown'!B:B)</f>
        <v>0</v>
      </c>
      <c r="W90" s="15" t="s">
        <v>401</v>
      </c>
    </row>
    <row r="91" spans="1:24" ht="14.4">
      <c r="A91" s="17">
        <v>49131</v>
      </c>
      <c r="B91" s="26" t="s">
        <v>774</v>
      </c>
      <c r="C91" s="1" t="s">
        <v>2285</v>
      </c>
      <c r="D91" s="23" t="s">
        <v>2286</v>
      </c>
      <c r="E91" s="1"/>
      <c r="F91" s="1" t="s">
        <v>1112</v>
      </c>
      <c r="G91" s="1" t="s">
        <v>330</v>
      </c>
      <c r="L91" s="17">
        <v>4</v>
      </c>
      <c r="M91" s="24"/>
      <c r="V91" s="25">
        <f>SUMIF('CBA Breakdown'!A:A,B91,'CBA Breakdown'!B:B)</f>
        <v>0</v>
      </c>
    </row>
    <row r="92" spans="1:24" ht="14.4">
      <c r="A92" s="17">
        <v>49156</v>
      </c>
      <c r="B92" s="7" t="s">
        <v>2287</v>
      </c>
      <c r="C92" s="1" t="s">
        <v>2288</v>
      </c>
      <c r="D92" s="23" t="s">
        <v>2289</v>
      </c>
      <c r="E92" s="1"/>
      <c r="F92" s="1" t="s">
        <v>1112</v>
      </c>
      <c r="G92" s="1" t="s">
        <v>208</v>
      </c>
      <c r="L92" s="33" t="e">
        <v>#N/A</v>
      </c>
      <c r="M92" s="24"/>
      <c r="V92" s="25">
        <f>SUMIF('CBA Breakdown'!A:A,B92,'CBA Breakdown'!B:B)</f>
        <v>0</v>
      </c>
    </row>
    <row r="93" spans="1:24" ht="14.4">
      <c r="A93" s="17">
        <v>49064</v>
      </c>
      <c r="B93" s="26" t="s">
        <v>2290</v>
      </c>
      <c r="C93" s="1" t="s">
        <v>2291</v>
      </c>
      <c r="D93" s="23" t="s">
        <v>2292</v>
      </c>
      <c r="E93" s="1"/>
      <c r="F93" s="1" t="s">
        <v>1112</v>
      </c>
      <c r="G93" s="1" t="s">
        <v>208</v>
      </c>
      <c r="L93" s="33" t="e">
        <v>#N/A</v>
      </c>
      <c r="M93" s="24"/>
      <c r="V93" s="25">
        <f>SUMIF('CBA Breakdown'!A:A,B93,'CBA Breakdown'!B:B)</f>
        <v>0</v>
      </c>
    </row>
    <row r="94" spans="1:24" ht="14.4">
      <c r="A94" s="17">
        <v>49036</v>
      </c>
      <c r="B94" s="7" t="s">
        <v>2293</v>
      </c>
      <c r="C94" s="1" t="s">
        <v>2294</v>
      </c>
      <c r="D94" s="23" t="s">
        <v>2295</v>
      </c>
      <c r="E94" s="1"/>
      <c r="F94" s="1" t="s">
        <v>1112</v>
      </c>
      <c r="G94" s="1" t="s">
        <v>156</v>
      </c>
      <c r="L94" s="33" t="e">
        <v>#N/A</v>
      </c>
      <c r="M94" s="24"/>
      <c r="V94" s="25">
        <f>SUMIF('CBA Breakdown'!A:A,B94,'CBA Breakdown'!B:B)</f>
        <v>0</v>
      </c>
    </row>
    <row r="95" spans="1:24" ht="14.4">
      <c r="A95" s="17">
        <v>49108</v>
      </c>
      <c r="B95" s="7" t="s">
        <v>2296</v>
      </c>
      <c r="C95" s="1" t="s">
        <v>2297</v>
      </c>
      <c r="D95" s="23" t="s">
        <v>2298</v>
      </c>
      <c r="E95" s="1"/>
      <c r="F95" s="1" t="s">
        <v>1358</v>
      </c>
      <c r="G95" s="1" t="s">
        <v>166</v>
      </c>
      <c r="L95" s="33" t="e">
        <v>#N/A</v>
      </c>
      <c r="M95" s="24"/>
      <c r="V95" s="25">
        <f>SUMIF('CBA Breakdown'!A:A,B95,'CBA Breakdown'!B:B)</f>
        <v>0</v>
      </c>
    </row>
    <row r="96" spans="1:24" ht="14.4">
      <c r="A96" s="17">
        <v>49157</v>
      </c>
      <c r="B96" s="7" t="s">
        <v>2299</v>
      </c>
      <c r="C96" s="1" t="s">
        <v>2300</v>
      </c>
      <c r="D96" s="23" t="s">
        <v>2301</v>
      </c>
      <c r="E96" s="1"/>
      <c r="F96" s="1" t="s">
        <v>1265</v>
      </c>
      <c r="G96" s="1" t="s">
        <v>263</v>
      </c>
      <c r="L96" s="33" t="e">
        <v>#N/A</v>
      </c>
      <c r="M96" s="24"/>
      <c r="V96" s="25">
        <f>SUMIF('CBA Breakdown'!A:A,B96,'CBA Breakdown'!B:B)</f>
        <v>0</v>
      </c>
    </row>
    <row r="97" spans="1:22" ht="14.4">
      <c r="A97" s="17">
        <v>49158</v>
      </c>
      <c r="B97" s="7" t="s">
        <v>2302</v>
      </c>
      <c r="C97" s="1" t="s">
        <v>2303</v>
      </c>
      <c r="D97" s="23" t="s">
        <v>2304</v>
      </c>
      <c r="E97" s="1"/>
      <c r="F97" s="1" t="s">
        <v>1265</v>
      </c>
      <c r="G97" s="1" t="s">
        <v>263</v>
      </c>
      <c r="L97" s="33" t="e">
        <v>#N/A</v>
      </c>
      <c r="M97" s="24"/>
      <c r="V97" s="25">
        <f>SUMIF('CBA Breakdown'!A:A,B97,'CBA Breakdown'!B:B)</f>
        <v>0</v>
      </c>
    </row>
    <row r="98" spans="1:22" ht="14.4">
      <c r="A98" s="17">
        <v>49210</v>
      </c>
      <c r="B98" s="7" t="s">
        <v>2305</v>
      </c>
      <c r="C98" s="1" t="s">
        <v>2306</v>
      </c>
      <c r="D98" s="23" t="s">
        <v>2307</v>
      </c>
      <c r="E98" s="1"/>
      <c r="F98" s="1" t="s">
        <v>2308</v>
      </c>
      <c r="G98" s="1" t="s">
        <v>156</v>
      </c>
      <c r="L98" s="33" t="e">
        <v>#N/A</v>
      </c>
      <c r="M98" s="24"/>
      <c r="V98" s="25">
        <f>SUMIF('CBA Breakdown'!A:A,B98,'CBA Breakdown'!B:B)</f>
        <v>0</v>
      </c>
    </row>
    <row r="99" spans="1:22" ht="14.4">
      <c r="A99" s="17">
        <v>49188</v>
      </c>
      <c r="B99" s="7" t="s">
        <v>2309</v>
      </c>
      <c r="C99" s="1" t="s">
        <v>2310</v>
      </c>
      <c r="D99" s="23" t="s">
        <v>2311</v>
      </c>
      <c r="E99" s="1"/>
      <c r="F99" s="1" t="s">
        <v>1265</v>
      </c>
      <c r="G99" s="1" t="s">
        <v>156</v>
      </c>
      <c r="L99" s="33" t="e">
        <v>#N/A</v>
      </c>
      <c r="M99" s="24"/>
      <c r="V99" s="25">
        <f>SUMIF('CBA Breakdown'!A:A,B99,'CBA Breakdown'!B:B)</f>
        <v>0</v>
      </c>
    </row>
    <row r="100" spans="1:22" ht="14.4">
      <c r="A100" s="17">
        <v>48976</v>
      </c>
      <c r="B100" s="7" t="s">
        <v>2312</v>
      </c>
      <c r="C100" s="1" t="s">
        <v>2313</v>
      </c>
      <c r="D100" s="23" t="s">
        <v>2314</v>
      </c>
      <c r="E100" s="1"/>
      <c r="F100" s="1" t="s">
        <v>1160</v>
      </c>
      <c r="G100" s="1" t="s">
        <v>263</v>
      </c>
      <c r="L100" s="33" t="e">
        <v>#N/A</v>
      </c>
      <c r="M100" s="24"/>
      <c r="V100" s="25">
        <f>SUMIF('CBA Breakdown'!A:A,B100,'CBA Breakdown'!B:B)</f>
        <v>0</v>
      </c>
    </row>
    <row r="101" spans="1:22" ht="14.4">
      <c r="A101" s="17">
        <v>48977</v>
      </c>
      <c r="B101" s="26" t="s">
        <v>2315</v>
      </c>
      <c r="C101" s="1" t="s">
        <v>2316</v>
      </c>
      <c r="D101" s="23" t="s">
        <v>2317</v>
      </c>
      <c r="E101" s="1"/>
      <c r="F101" s="1" t="s">
        <v>2318</v>
      </c>
      <c r="G101" s="1" t="s">
        <v>330</v>
      </c>
      <c r="L101" s="33" t="e">
        <v>#N/A</v>
      </c>
      <c r="M101" s="24"/>
      <c r="V101" s="25">
        <f>SUMIF('CBA Breakdown'!A:A,B101,'CBA Breakdown'!B:B)</f>
        <v>0</v>
      </c>
    </row>
    <row r="102" spans="1:22" ht="14.4">
      <c r="A102" s="17">
        <v>49092</v>
      </c>
      <c r="B102" s="26" t="s">
        <v>2319</v>
      </c>
      <c r="C102" s="1" t="s">
        <v>2320</v>
      </c>
      <c r="D102" s="23" t="s">
        <v>2321</v>
      </c>
      <c r="E102" s="1"/>
      <c r="F102" s="1" t="s">
        <v>1193</v>
      </c>
      <c r="G102" s="1" t="s">
        <v>252</v>
      </c>
      <c r="L102" s="33" t="e">
        <v>#N/A</v>
      </c>
      <c r="M102" s="24"/>
      <c r="V102" s="25">
        <f>SUMIF('CBA Breakdown'!A:A,B102,'CBA Breakdown'!B:B)</f>
        <v>0</v>
      </c>
    </row>
    <row r="103" spans="1:22" ht="14.4">
      <c r="A103" s="17">
        <v>49085</v>
      </c>
      <c r="B103" s="7" t="s">
        <v>2322</v>
      </c>
      <c r="C103" s="1" t="s">
        <v>2323</v>
      </c>
      <c r="D103" s="23" t="s">
        <v>2324</v>
      </c>
      <c r="E103" s="1"/>
      <c r="F103" s="1" t="s">
        <v>2325</v>
      </c>
      <c r="G103" s="1" t="s">
        <v>208</v>
      </c>
      <c r="L103" s="33" t="e">
        <v>#N/A</v>
      </c>
      <c r="M103" s="24"/>
      <c r="V103" s="25">
        <f>SUMIF('CBA Breakdown'!A:A,B103,'CBA Breakdown'!B:B)</f>
        <v>0</v>
      </c>
    </row>
    <row r="104" spans="1:22" ht="14.4">
      <c r="A104" s="17">
        <v>49132</v>
      </c>
      <c r="B104" s="26" t="s">
        <v>2326</v>
      </c>
      <c r="C104" s="1" t="s">
        <v>2327</v>
      </c>
      <c r="D104" s="23" t="s">
        <v>2328</v>
      </c>
      <c r="E104" s="1"/>
      <c r="F104" s="1" t="s">
        <v>2120</v>
      </c>
      <c r="G104" s="1" t="s">
        <v>82</v>
      </c>
      <c r="L104" s="33" t="e">
        <v>#N/A</v>
      </c>
      <c r="M104" s="24"/>
      <c r="V104" s="25">
        <f>SUMIF('CBA Breakdown'!A:A,B104,'CBA Breakdown'!B:B)</f>
        <v>0</v>
      </c>
    </row>
    <row r="105" spans="1:22" ht="14.4">
      <c r="A105" s="17">
        <v>49080</v>
      </c>
      <c r="B105" s="7" t="s">
        <v>2329</v>
      </c>
      <c r="C105" s="1" t="s">
        <v>2330</v>
      </c>
      <c r="D105" s="23" t="s">
        <v>2331</v>
      </c>
      <c r="E105" s="1"/>
      <c r="F105" s="1" t="s">
        <v>1193</v>
      </c>
      <c r="G105" s="1" t="s">
        <v>82</v>
      </c>
      <c r="L105" s="33" t="e">
        <v>#N/A</v>
      </c>
      <c r="M105" s="24"/>
      <c r="V105" s="25">
        <f>SUMIF('CBA Breakdown'!A:A,B105,'CBA Breakdown'!B:B)</f>
        <v>0</v>
      </c>
    </row>
    <row r="106" spans="1:22" ht="14.4" hidden="1">
      <c r="A106" s="17">
        <v>49115</v>
      </c>
      <c r="B106" s="7" t="s">
        <v>2332</v>
      </c>
      <c r="C106" s="1" t="s">
        <v>2333</v>
      </c>
      <c r="D106" s="23" t="s">
        <v>2334</v>
      </c>
      <c r="E106" s="1"/>
      <c r="F106" s="1" t="s">
        <v>920</v>
      </c>
      <c r="G106" s="1" t="s">
        <v>263</v>
      </c>
      <c r="L106" s="33" t="e">
        <v>#N/A</v>
      </c>
      <c r="M106" s="24"/>
      <c r="V106" s="25"/>
    </row>
    <row r="107" spans="1:22" ht="14.4">
      <c r="A107" s="17">
        <v>48981</v>
      </c>
      <c r="B107" s="7" t="s">
        <v>2335</v>
      </c>
      <c r="C107" s="1" t="s">
        <v>2336</v>
      </c>
      <c r="D107" s="23" t="s">
        <v>2337</v>
      </c>
      <c r="E107" s="1"/>
      <c r="F107" s="1" t="s">
        <v>2338</v>
      </c>
      <c r="G107" s="1" t="s">
        <v>156</v>
      </c>
      <c r="L107" s="33" t="e">
        <v>#N/A</v>
      </c>
      <c r="M107" s="24"/>
      <c r="V107" s="25">
        <f>SUMIF('CBA Breakdown'!A:A,B107,'CBA Breakdown'!B:B)</f>
        <v>0</v>
      </c>
    </row>
    <row r="108" spans="1:22" ht="14.4">
      <c r="A108" s="17">
        <v>48975</v>
      </c>
      <c r="B108" s="26" t="s">
        <v>2339</v>
      </c>
      <c r="C108" s="1" t="s">
        <v>2340</v>
      </c>
      <c r="D108" s="23" t="s">
        <v>2341</v>
      </c>
      <c r="E108" s="1"/>
      <c r="F108" s="1" t="s">
        <v>2342</v>
      </c>
      <c r="G108" s="1" t="s">
        <v>263</v>
      </c>
      <c r="L108" s="33" t="e">
        <v>#N/A</v>
      </c>
      <c r="M108" s="24"/>
      <c r="V108" s="25">
        <f>SUMIF('CBA Breakdown'!A:A,B108,'CBA Breakdown'!B:B)</f>
        <v>0</v>
      </c>
    </row>
    <row r="109" spans="1:22" ht="14.4">
      <c r="A109" s="17">
        <v>49053</v>
      </c>
      <c r="B109" s="7" t="s">
        <v>2343</v>
      </c>
      <c r="C109" s="1" t="s">
        <v>2344</v>
      </c>
      <c r="D109" s="23" t="s">
        <v>2345</v>
      </c>
      <c r="E109" s="1"/>
      <c r="F109" s="1" t="s">
        <v>1358</v>
      </c>
      <c r="G109" s="1" t="s">
        <v>966</v>
      </c>
      <c r="L109" s="33" t="e">
        <v>#N/A</v>
      </c>
      <c r="M109" s="24"/>
      <c r="V109" s="25">
        <f>SUMIF('CBA Breakdown'!A:A,B109,'CBA Breakdown'!B:B)</f>
        <v>0</v>
      </c>
    </row>
    <row r="110" spans="1:22" ht="14.4">
      <c r="A110" s="17">
        <v>49159</v>
      </c>
      <c r="B110" s="7" t="s">
        <v>2346</v>
      </c>
      <c r="C110" s="1" t="s">
        <v>2347</v>
      </c>
      <c r="D110" s="23" t="s">
        <v>2348</v>
      </c>
      <c r="E110" s="1"/>
      <c r="F110" s="1" t="s">
        <v>1160</v>
      </c>
      <c r="G110" s="1" t="s">
        <v>252</v>
      </c>
      <c r="L110" s="33" t="e">
        <v>#N/A</v>
      </c>
      <c r="M110" s="24"/>
      <c r="V110" s="25">
        <f>SUMIF('CBA Breakdown'!A:A,B110,'CBA Breakdown'!B:B)</f>
        <v>0</v>
      </c>
    </row>
    <row r="111" spans="1:22" ht="14.4">
      <c r="A111" s="17">
        <v>49104</v>
      </c>
      <c r="B111" s="26" t="s">
        <v>2349</v>
      </c>
      <c r="C111" s="1" t="s">
        <v>2350</v>
      </c>
      <c r="D111" s="23" t="s">
        <v>2351</v>
      </c>
      <c r="E111" s="1"/>
      <c r="F111" s="1" t="s">
        <v>1358</v>
      </c>
      <c r="G111" s="1" t="s">
        <v>252</v>
      </c>
      <c r="L111" s="33" t="e">
        <v>#N/A</v>
      </c>
      <c r="M111" s="24"/>
      <c r="V111" s="25">
        <f>SUMIF('CBA Breakdown'!A:A,B111,'CBA Breakdown'!B:B)</f>
        <v>0</v>
      </c>
    </row>
    <row r="112" spans="1:22" ht="14.4">
      <c r="A112" s="17">
        <v>49093</v>
      </c>
      <c r="B112" s="7" t="s">
        <v>2352</v>
      </c>
      <c r="C112" s="1" t="s">
        <v>2353</v>
      </c>
      <c r="D112" s="23" t="s">
        <v>2354</v>
      </c>
      <c r="E112" s="1"/>
      <c r="F112" s="1" t="s">
        <v>1518</v>
      </c>
      <c r="G112" s="1" t="s">
        <v>252</v>
      </c>
      <c r="L112" s="33" t="e">
        <v>#N/A</v>
      </c>
      <c r="M112" s="24"/>
      <c r="V112" s="25">
        <f>SUMIF('CBA Breakdown'!A:A,B112,'CBA Breakdown'!B:B)</f>
        <v>0</v>
      </c>
    </row>
    <row r="113" spans="1:22" ht="14.4">
      <c r="A113" s="17">
        <v>49207</v>
      </c>
      <c r="B113" s="7" t="s">
        <v>2355</v>
      </c>
      <c r="C113" s="1" t="s">
        <v>2356</v>
      </c>
      <c r="D113" s="23" t="s">
        <v>2357</v>
      </c>
      <c r="E113" s="1"/>
      <c r="F113" s="1" t="s">
        <v>920</v>
      </c>
      <c r="G113" s="1" t="s">
        <v>208</v>
      </c>
      <c r="L113" s="33" t="e">
        <v>#N/A</v>
      </c>
      <c r="M113" s="24"/>
      <c r="V113" s="25">
        <f>SUMIF('CBA Breakdown'!A:A,B113,'CBA Breakdown'!B:B)</f>
        <v>0</v>
      </c>
    </row>
    <row r="114" spans="1:22" ht="14.4">
      <c r="A114" s="17">
        <v>49110</v>
      </c>
      <c r="B114" s="7" t="s">
        <v>2358</v>
      </c>
      <c r="C114" s="1" t="s">
        <v>2359</v>
      </c>
      <c r="D114" s="23" t="s">
        <v>2360</v>
      </c>
      <c r="E114" s="1"/>
      <c r="F114" s="1" t="s">
        <v>1160</v>
      </c>
      <c r="G114" s="1" t="s">
        <v>156</v>
      </c>
      <c r="L114" s="33" t="e">
        <v>#N/A</v>
      </c>
      <c r="M114" s="24"/>
      <c r="V114" s="25">
        <f>SUMIF('CBA Breakdown'!A:A,B114,'CBA Breakdown'!B:B)</f>
        <v>0</v>
      </c>
    </row>
    <row r="115" spans="1:22" ht="14.4">
      <c r="A115" s="17">
        <v>48980</v>
      </c>
      <c r="B115" s="7" t="s">
        <v>2361</v>
      </c>
      <c r="C115" s="1" t="s">
        <v>2362</v>
      </c>
      <c r="D115" s="23" t="s">
        <v>2363</v>
      </c>
      <c r="E115" s="1"/>
      <c r="F115" s="1" t="s">
        <v>1243</v>
      </c>
      <c r="G115" s="1" t="s">
        <v>263</v>
      </c>
      <c r="L115" s="33" t="e">
        <v>#N/A</v>
      </c>
      <c r="M115" s="24"/>
      <c r="V115" s="25">
        <f>SUMIF('CBA Breakdown'!A:A,B115,'CBA Breakdown'!B:B)</f>
        <v>0</v>
      </c>
    </row>
    <row r="116" spans="1:22" ht="14.4">
      <c r="A116" s="17">
        <v>49103</v>
      </c>
      <c r="B116" s="7" t="s">
        <v>2364</v>
      </c>
      <c r="C116" s="1" t="s">
        <v>2365</v>
      </c>
      <c r="D116" s="23" t="s">
        <v>2366</v>
      </c>
      <c r="E116" s="1"/>
      <c r="F116" s="1" t="s">
        <v>1243</v>
      </c>
      <c r="G116" s="1" t="s">
        <v>263</v>
      </c>
      <c r="L116" s="33" t="e">
        <v>#N/A</v>
      </c>
      <c r="M116" s="24"/>
      <c r="V116" s="25">
        <f>SUMIF('CBA Breakdown'!A:A,B116,'CBA Breakdown'!B:B)</f>
        <v>0</v>
      </c>
    </row>
    <row r="117" spans="1:22" ht="14.4">
      <c r="A117" s="17">
        <v>49114</v>
      </c>
      <c r="B117" s="26" t="s">
        <v>2367</v>
      </c>
      <c r="C117" s="1" t="s">
        <v>2368</v>
      </c>
      <c r="D117" s="23" t="s">
        <v>2369</v>
      </c>
      <c r="E117" s="1"/>
      <c r="F117" s="1" t="s">
        <v>1243</v>
      </c>
      <c r="G117" s="1" t="s">
        <v>166</v>
      </c>
      <c r="L117" s="33" t="e">
        <v>#N/A</v>
      </c>
      <c r="M117" s="24"/>
      <c r="V117" s="25">
        <f>SUMIF('CBA Breakdown'!A:A,B117,'CBA Breakdown'!B:B)</f>
        <v>0</v>
      </c>
    </row>
    <row r="118" spans="1:22" ht="14.4">
      <c r="A118" s="17">
        <v>49124</v>
      </c>
      <c r="B118" s="7" t="s">
        <v>811</v>
      </c>
      <c r="C118" s="1" t="s">
        <v>2370</v>
      </c>
      <c r="D118" s="23" t="s">
        <v>2371</v>
      </c>
      <c r="E118" s="1"/>
      <c r="F118" s="1" t="s">
        <v>1160</v>
      </c>
      <c r="G118" s="1" t="s">
        <v>156</v>
      </c>
      <c r="L118" s="17">
        <v>202</v>
      </c>
      <c r="M118" s="24"/>
      <c r="V118" s="25">
        <f>SUMIF('CBA Breakdown'!A:A,B118,'CBA Breakdown'!B:B)</f>
        <v>0</v>
      </c>
    </row>
    <row r="119" spans="1:22" ht="14.4">
      <c r="A119" s="17">
        <v>49061</v>
      </c>
      <c r="B119" s="7" t="s">
        <v>2372</v>
      </c>
      <c r="C119" s="1" t="s">
        <v>2373</v>
      </c>
      <c r="D119" s="23" t="s">
        <v>2374</v>
      </c>
      <c r="E119" s="1"/>
      <c r="F119" s="1" t="s">
        <v>2375</v>
      </c>
      <c r="G119" s="1" t="s">
        <v>330</v>
      </c>
      <c r="L119" s="33" t="e">
        <v>#N/A</v>
      </c>
      <c r="M119" s="24"/>
      <c r="V119" s="25">
        <f>SUMIF('CBA Breakdown'!A:A,B119,'CBA Breakdown'!B:B)</f>
        <v>0</v>
      </c>
    </row>
    <row r="120" spans="1:22" ht="14.4">
      <c r="A120" s="17">
        <v>49026</v>
      </c>
      <c r="B120" s="7" t="s">
        <v>2376</v>
      </c>
      <c r="C120" s="1" t="s">
        <v>2377</v>
      </c>
      <c r="D120" s="23" t="s">
        <v>2378</v>
      </c>
      <c r="E120" s="1"/>
      <c r="F120" s="1" t="s">
        <v>1358</v>
      </c>
      <c r="G120" s="1" t="s">
        <v>330</v>
      </c>
      <c r="L120" s="33" t="e">
        <v>#N/A</v>
      </c>
      <c r="M120" s="24"/>
      <c r="V120" s="25">
        <f>SUMIF('CBA Breakdown'!A:A,B120,'CBA Breakdown'!B:B)</f>
        <v>0</v>
      </c>
    </row>
    <row r="121" spans="1:22" ht="14.4">
      <c r="A121" s="17">
        <v>48978</v>
      </c>
      <c r="B121" s="7" t="s">
        <v>2379</v>
      </c>
      <c r="C121" s="1" t="s">
        <v>2380</v>
      </c>
      <c r="D121" s="23" t="s">
        <v>2381</v>
      </c>
      <c r="E121" s="1"/>
      <c r="F121" s="1" t="s">
        <v>920</v>
      </c>
      <c r="G121" s="1" t="s">
        <v>252</v>
      </c>
      <c r="L121" s="33" t="e">
        <v>#N/A</v>
      </c>
      <c r="M121" s="24"/>
      <c r="V121" s="25">
        <f>SUMIF('CBA Breakdown'!A:A,B121,'CBA Breakdown'!B:B)</f>
        <v>0</v>
      </c>
    </row>
    <row r="122" spans="1:22" ht="14.4">
      <c r="A122" s="17">
        <v>49122</v>
      </c>
      <c r="B122" s="26" t="s">
        <v>2382</v>
      </c>
      <c r="C122" s="1" t="s">
        <v>2383</v>
      </c>
      <c r="D122" s="23" t="s">
        <v>2384</v>
      </c>
      <c r="E122" s="1"/>
      <c r="F122" s="1" t="s">
        <v>2385</v>
      </c>
      <c r="G122" s="1" t="s">
        <v>156</v>
      </c>
      <c r="L122" s="33" t="e">
        <v>#N/A</v>
      </c>
      <c r="M122" s="24"/>
      <c r="V122" s="25">
        <f>SUMIF('CBA Breakdown'!A:A,B122,'CBA Breakdown'!B:B)</f>
        <v>0</v>
      </c>
    </row>
    <row r="123" spans="1:22" ht="14.4">
      <c r="A123" s="17">
        <v>49126</v>
      </c>
      <c r="B123" s="7" t="s">
        <v>820</v>
      </c>
      <c r="C123" s="1" t="s">
        <v>2386</v>
      </c>
      <c r="D123" s="23" t="s">
        <v>2387</v>
      </c>
      <c r="E123" s="1"/>
      <c r="F123" s="1" t="s">
        <v>1160</v>
      </c>
      <c r="G123" s="1" t="s">
        <v>208</v>
      </c>
      <c r="L123" s="17">
        <v>38</v>
      </c>
      <c r="M123" s="24"/>
      <c r="V123" s="25">
        <f>SUMIF('CBA Breakdown'!A:A,B123,'CBA Breakdown'!B:B)</f>
        <v>0</v>
      </c>
    </row>
    <row r="124" spans="1:22" ht="14.4">
      <c r="A124" s="17">
        <v>49034</v>
      </c>
      <c r="B124" s="26" t="s">
        <v>2388</v>
      </c>
      <c r="C124" s="1" t="s">
        <v>2389</v>
      </c>
      <c r="D124" s="23" t="s">
        <v>2390</v>
      </c>
      <c r="E124" s="1"/>
      <c r="F124" s="1" t="s">
        <v>1243</v>
      </c>
      <c r="G124" s="1" t="s">
        <v>263</v>
      </c>
      <c r="L124" s="33" t="e">
        <v>#N/A</v>
      </c>
      <c r="M124" s="24"/>
      <c r="V124" s="25">
        <f>SUMIF('CBA Breakdown'!A:A,B124,'CBA Breakdown'!B:B)</f>
        <v>0</v>
      </c>
    </row>
    <row r="125" spans="1:22" ht="14.4">
      <c r="A125" s="17">
        <v>49121</v>
      </c>
      <c r="B125" s="7" t="s">
        <v>2391</v>
      </c>
      <c r="C125" s="1" t="s">
        <v>2392</v>
      </c>
      <c r="D125" s="23" t="s">
        <v>2393</v>
      </c>
      <c r="E125" s="1"/>
      <c r="F125" s="1" t="s">
        <v>920</v>
      </c>
      <c r="G125" s="1" t="s">
        <v>156</v>
      </c>
      <c r="L125" s="33" t="e">
        <v>#N/A</v>
      </c>
      <c r="M125" s="24"/>
      <c r="V125" s="25">
        <f>SUMIF('CBA Breakdown'!A:A,B125,'CBA Breakdown'!B:B)</f>
        <v>0</v>
      </c>
    </row>
    <row r="126" spans="1:22" ht="14.4">
      <c r="A126" s="17">
        <v>49025</v>
      </c>
      <c r="B126" s="7" t="s">
        <v>2394</v>
      </c>
      <c r="C126" s="1" t="s">
        <v>2395</v>
      </c>
      <c r="D126" s="23" t="s">
        <v>2396</v>
      </c>
      <c r="E126" s="1"/>
      <c r="F126" s="1" t="s">
        <v>1112</v>
      </c>
      <c r="G126" s="1" t="s">
        <v>82</v>
      </c>
      <c r="L126" s="33" t="e">
        <v>#N/A</v>
      </c>
      <c r="M126" s="24"/>
      <c r="V126" s="25"/>
    </row>
    <row r="127" spans="1:22" ht="14.4">
      <c r="A127" s="17">
        <v>48963</v>
      </c>
      <c r="B127" s="26" t="s">
        <v>2397</v>
      </c>
      <c r="C127" s="1" t="s">
        <v>2398</v>
      </c>
      <c r="D127" s="23" t="s">
        <v>2399</v>
      </c>
      <c r="E127" s="1"/>
      <c r="F127" s="1" t="s">
        <v>2120</v>
      </c>
      <c r="G127" s="1" t="s">
        <v>166</v>
      </c>
      <c r="L127" s="33" t="e">
        <v>#N/A</v>
      </c>
      <c r="M127" s="24"/>
      <c r="V127" s="25"/>
    </row>
    <row r="128" spans="1:22" ht="14.4">
      <c r="A128" s="17">
        <v>49119</v>
      </c>
      <c r="B128" s="7" t="s">
        <v>2400</v>
      </c>
      <c r="C128" s="1" t="s">
        <v>1243</v>
      </c>
      <c r="D128" s="23" t="s">
        <v>2401</v>
      </c>
      <c r="E128" s="1"/>
      <c r="F128" s="1" t="s">
        <v>1243</v>
      </c>
      <c r="G128" s="1" t="s">
        <v>263</v>
      </c>
      <c r="L128" s="33" t="e">
        <v>#N/A</v>
      </c>
      <c r="M128" s="24"/>
      <c r="V128" s="25"/>
    </row>
    <row r="129" spans="1:22" ht="14.4" hidden="1">
      <c r="A129" s="17">
        <v>49155</v>
      </c>
      <c r="B129" s="7" t="s">
        <v>2402</v>
      </c>
      <c r="C129" s="1" t="s">
        <v>2403</v>
      </c>
      <c r="D129" s="23" t="s">
        <v>2404</v>
      </c>
      <c r="E129" s="1"/>
      <c r="F129" s="1" t="s">
        <v>1160</v>
      </c>
      <c r="G129" s="1" t="s">
        <v>156</v>
      </c>
      <c r="L129" s="33" t="e">
        <v>#N/A</v>
      </c>
      <c r="M129" s="24"/>
      <c r="V129" s="25"/>
    </row>
    <row r="130" spans="1:22" ht="14.4">
      <c r="A130" s="17">
        <v>48967</v>
      </c>
      <c r="B130" s="26" t="s">
        <v>2405</v>
      </c>
      <c r="C130" s="1" t="s">
        <v>2406</v>
      </c>
      <c r="D130" s="23" t="s">
        <v>2407</v>
      </c>
      <c r="E130" s="1"/>
      <c r="F130" s="1" t="s">
        <v>1160</v>
      </c>
      <c r="G130" s="1" t="s">
        <v>263</v>
      </c>
      <c r="L130" s="33" t="e">
        <v>#N/A</v>
      </c>
      <c r="M130" s="24"/>
      <c r="V130" s="25"/>
    </row>
    <row r="131" spans="1:22" ht="14.4">
      <c r="A131" s="17">
        <v>49125</v>
      </c>
      <c r="B131" s="7" t="s">
        <v>2408</v>
      </c>
      <c r="C131" s="1" t="s">
        <v>2409</v>
      </c>
      <c r="D131" s="23" t="s">
        <v>2410</v>
      </c>
      <c r="E131" s="1"/>
      <c r="F131" s="1" t="s">
        <v>1112</v>
      </c>
      <c r="G131" s="1" t="s">
        <v>330</v>
      </c>
      <c r="L131" s="33" t="e">
        <v>#N/A</v>
      </c>
      <c r="M131" s="24"/>
      <c r="V131" s="25"/>
    </row>
    <row r="132" spans="1:22" ht="14.4">
      <c r="A132" s="17">
        <v>49024</v>
      </c>
      <c r="B132" s="7" t="s">
        <v>2411</v>
      </c>
      <c r="C132" s="1" t="s">
        <v>2412</v>
      </c>
      <c r="D132" s="23" t="s">
        <v>2413</v>
      </c>
      <c r="E132" s="1"/>
      <c r="F132" s="1" t="s">
        <v>1337</v>
      </c>
      <c r="G132" s="1" t="s">
        <v>156</v>
      </c>
      <c r="L132" s="33" t="e">
        <v>#N/A</v>
      </c>
      <c r="M132" s="24"/>
      <c r="V132" s="25"/>
    </row>
    <row r="133" spans="1:22" ht="14.4">
      <c r="A133" s="17">
        <v>48909</v>
      </c>
      <c r="B133" s="26" t="s">
        <v>2414</v>
      </c>
      <c r="C133" s="1" t="s">
        <v>2415</v>
      </c>
      <c r="D133" s="23" t="s">
        <v>2416</v>
      </c>
      <c r="E133" s="1"/>
      <c r="F133" s="1" t="s">
        <v>2215</v>
      </c>
      <c r="G133" s="1" t="s">
        <v>263</v>
      </c>
      <c r="L133" s="33" t="e">
        <v>#N/A</v>
      </c>
      <c r="M133" s="24"/>
      <c r="V133" s="25"/>
    </row>
    <row r="134" spans="1:22" ht="14.4">
      <c r="A134" s="17">
        <v>49118</v>
      </c>
      <c r="B134" s="7" t="s">
        <v>839</v>
      </c>
      <c r="C134" s="1" t="s">
        <v>2417</v>
      </c>
      <c r="D134" s="23" t="s">
        <v>2418</v>
      </c>
      <c r="E134" s="1"/>
      <c r="F134" s="1" t="s">
        <v>1243</v>
      </c>
      <c r="G134" s="1" t="s">
        <v>208</v>
      </c>
      <c r="L134" s="17">
        <v>30</v>
      </c>
      <c r="M134" s="24"/>
      <c r="V134" s="25"/>
    </row>
    <row r="135" spans="1:22" ht="14.4">
      <c r="A135" s="17">
        <v>49117</v>
      </c>
      <c r="B135" s="26" t="s">
        <v>2419</v>
      </c>
      <c r="C135" s="1" t="s">
        <v>2420</v>
      </c>
      <c r="D135" s="23" t="s">
        <v>2421</v>
      </c>
      <c r="E135" s="1"/>
      <c r="F135" s="1" t="s">
        <v>1243</v>
      </c>
      <c r="G135" s="1" t="s">
        <v>263</v>
      </c>
      <c r="L135" s="33" t="e">
        <v>#N/A</v>
      </c>
      <c r="M135" s="24"/>
      <c r="V135" s="25"/>
    </row>
    <row r="136" spans="1:22" ht="14.4">
      <c r="A136" s="17">
        <v>49170</v>
      </c>
      <c r="B136" s="7" t="s">
        <v>109</v>
      </c>
      <c r="C136" s="1" t="s">
        <v>2422</v>
      </c>
      <c r="D136" s="23" t="s">
        <v>2423</v>
      </c>
      <c r="E136" s="1"/>
      <c r="F136" s="1" t="s">
        <v>2424</v>
      </c>
      <c r="G136" s="1" t="s">
        <v>263</v>
      </c>
      <c r="L136" s="33" t="e">
        <v>#N/A</v>
      </c>
      <c r="M136" s="24"/>
      <c r="V136" s="25"/>
    </row>
    <row r="137" spans="1:22" ht="14.4">
      <c r="A137" s="17">
        <v>49105</v>
      </c>
      <c r="B137" s="7" t="s">
        <v>2425</v>
      </c>
      <c r="C137" s="1" t="s">
        <v>2426</v>
      </c>
      <c r="D137" s="23" t="s">
        <v>2427</v>
      </c>
      <c r="E137" s="1"/>
      <c r="F137" s="1" t="s">
        <v>1160</v>
      </c>
      <c r="G137" s="1" t="s">
        <v>263</v>
      </c>
      <c r="L137" s="33" t="e">
        <v>#N/A</v>
      </c>
      <c r="M137" s="24"/>
      <c r="V137" s="25"/>
    </row>
    <row r="138" spans="1:22" ht="14.4">
      <c r="A138" s="17">
        <v>49100</v>
      </c>
      <c r="B138" s="26" t="s">
        <v>2428</v>
      </c>
      <c r="C138" s="1" t="s">
        <v>2429</v>
      </c>
      <c r="D138" s="23" t="s">
        <v>2430</v>
      </c>
      <c r="E138" s="1"/>
      <c r="F138" s="1" t="s">
        <v>2431</v>
      </c>
      <c r="G138" s="1" t="s">
        <v>263</v>
      </c>
      <c r="L138" s="33" t="e">
        <v>#N/A</v>
      </c>
      <c r="M138" s="24"/>
      <c r="V138" s="25"/>
    </row>
    <row r="139" spans="1:22" ht="14.4">
      <c r="A139" s="17">
        <v>49076</v>
      </c>
      <c r="B139" s="7" t="s">
        <v>2432</v>
      </c>
      <c r="C139" s="1" t="s">
        <v>2433</v>
      </c>
      <c r="D139" s="23" t="s">
        <v>2434</v>
      </c>
      <c r="E139" s="1"/>
      <c r="F139" s="1" t="s">
        <v>2435</v>
      </c>
      <c r="G139" s="1" t="s">
        <v>208</v>
      </c>
      <c r="L139" s="33" t="e">
        <v>#N/A</v>
      </c>
      <c r="M139" s="24"/>
      <c r="V139" s="25"/>
    </row>
    <row r="140" spans="1:22" ht="14.4">
      <c r="A140" s="17">
        <v>49066</v>
      </c>
      <c r="B140" s="7" t="s">
        <v>2436</v>
      </c>
      <c r="C140" s="1" t="s">
        <v>2437</v>
      </c>
      <c r="D140" s="23" t="s">
        <v>2438</v>
      </c>
      <c r="E140" s="1"/>
      <c r="F140" s="1" t="s">
        <v>1243</v>
      </c>
      <c r="G140" s="1" t="s">
        <v>208</v>
      </c>
      <c r="L140" s="33" t="e">
        <v>#N/A</v>
      </c>
      <c r="M140" s="24"/>
      <c r="V140" s="25"/>
    </row>
    <row r="141" spans="1:22" ht="14.4">
      <c r="A141" s="17">
        <v>49123</v>
      </c>
      <c r="B141" s="7" t="s">
        <v>2439</v>
      </c>
      <c r="C141" s="1" t="s">
        <v>2440</v>
      </c>
      <c r="D141" s="23" t="s">
        <v>2441</v>
      </c>
      <c r="E141" s="1"/>
      <c r="F141" s="1" t="s">
        <v>1112</v>
      </c>
      <c r="G141" s="1" t="s">
        <v>208</v>
      </c>
      <c r="L141" s="33" t="e">
        <v>#N/A</v>
      </c>
      <c r="M141" s="24"/>
      <c r="V141" s="25"/>
    </row>
    <row r="142" spans="1:22" ht="14.4">
      <c r="A142" s="17">
        <v>49116</v>
      </c>
      <c r="B142" s="7" t="s">
        <v>2442</v>
      </c>
      <c r="C142" s="1" t="s">
        <v>1485</v>
      </c>
      <c r="D142" s="23" t="s">
        <v>2443</v>
      </c>
      <c r="E142" s="1"/>
      <c r="F142" s="1" t="s">
        <v>1358</v>
      </c>
      <c r="G142" s="1" t="s">
        <v>966</v>
      </c>
      <c r="L142" s="33" t="e">
        <v>#N/A</v>
      </c>
      <c r="M142" s="24"/>
      <c r="V142" s="25"/>
    </row>
    <row r="143" spans="1:22" ht="14.4">
      <c r="A143" s="17">
        <v>48979</v>
      </c>
      <c r="B143" s="7" t="s">
        <v>2444</v>
      </c>
      <c r="C143" s="1" t="s">
        <v>2445</v>
      </c>
      <c r="D143" s="23" t="s">
        <v>2446</v>
      </c>
      <c r="E143" s="1"/>
      <c r="F143" s="1" t="s">
        <v>1112</v>
      </c>
      <c r="G143" s="1" t="s">
        <v>156</v>
      </c>
      <c r="L143" s="33" t="e">
        <v>#N/A</v>
      </c>
      <c r="M143" s="24"/>
      <c r="V143" s="25"/>
    </row>
    <row r="144" spans="1:22" ht="14.4">
      <c r="A144" s="17">
        <v>48910</v>
      </c>
      <c r="B144" s="26" t="s">
        <v>2447</v>
      </c>
      <c r="C144" s="1" t="s">
        <v>2448</v>
      </c>
      <c r="D144" s="23" t="s">
        <v>2449</v>
      </c>
      <c r="E144" s="1"/>
      <c r="F144" s="1" t="s">
        <v>2450</v>
      </c>
      <c r="G144" s="1" t="s">
        <v>82</v>
      </c>
      <c r="L144" s="33" t="e">
        <v>#N/A</v>
      </c>
      <c r="M144" s="24"/>
      <c r="V144" s="25"/>
    </row>
    <row r="145" spans="1:22" ht="14.4">
      <c r="A145" s="17">
        <v>48972</v>
      </c>
      <c r="B145" s="26" t="s">
        <v>2451</v>
      </c>
      <c r="C145" s="1" t="s">
        <v>2452</v>
      </c>
      <c r="D145" s="23" t="s">
        <v>2453</v>
      </c>
      <c r="E145" s="1"/>
      <c r="F145" s="1" t="s">
        <v>920</v>
      </c>
      <c r="G145" s="1" t="s">
        <v>208</v>
      </c>
      <c r="L145" s="33" t="e">
        <v>#N/A</v>
      </c>
      <c r="M145" s="24"/>
      <c r="V145" s="25"/>
    </row>
    <row r="146" spans="1:22" ht="14.4">
      <c r="A146" s="17">
        <v>48987</v>
      </c>
      <c r="B146" s="7" t="s">
        <v>2454</v>
      </c>
      <c r="C146" s="1" t="s">
        <v>2455</v>
      </c>
      <c r="D146" s="23" t="s">
        <v>2456</v>
      </c>
      <c r="E146" s="1"/>
      <c r="F146" s="1" t="s">
        <v>1160</v>
      </c>
      <c r="G146" s="1" t="s">
        <v>156</v>
      </c>
      <c r="L146" s="33" t="e">
        <v>#N/A</v>
      </c>
      <c r="M146" s="24"/>
      <c r="V146" s="25"/>
    </row>
    <row r="147" spans="1:22" ht="14.4">
      <c r="A147" s="17">
        <v>48986</v>
      </c>
      <c r="B147" s="26" t="s">
        <v>2457</v>
      </c>
      <c r="C147" s="1" t="s">
        <v>2458</v>
      </c>
      <c r="D147" s="23" t="s">
        <v>2459</v>
      </c>
      <c r="E147" s="1"/>
      <c r="F147" s="1" t="s">
        <v>2460</v>
      </c>
      <c r="G147" s="1" t="s">
        <v>156</v>
      </c>
      <c r="L147" s="33" t="e">
        <v>#N/A</v>
      </c>
      <c r="M147" s="24"/>
      <c r="V147" s="25"/>
    </row>
    <row r="148" spans="1:22" ht="14.4">
      <c r="A148" s="17">
        <v>49186</v>
      </c>
      <c r="B148" s="7" t="s">
        <v>2461</v>
      </c>
      <c r="C148" s="1" t="s">
        <v>2462</v>
      </c>
      <c r="D148" s="23" t="s">
        <v>2463</v>
      </c>
      <c r="E148" s="1"/>
      <c r="F148" s="1" t="s">
        <v>1160</v>
      </c>
      <c r="G148" s="1" t="s">
        <v>156</v>
      </c>
      <c r="L148" s="33" t="e">
        <v>#N/A</v>
      </c>
      <c r="M148" s="24"/>
      <c r="V148" s="25"/>
    </row>
    <row r="149" spans="1:22" ht="14.4">
      <c r="A149" s="17">
        <v>49107</v>
      </c>
      <c r="B149" s="7" t="s">
        <v>2464</v>
      </c>
      <c r="C149" s="1" t="s">
        <v>2465</v>
      </c>
      <c r="D149" s="23" t="s">
        <v>2466</v>
      </c>
      <c r="E149" s="1"/>
      <c r="F149" s="1" t="s">
        <v>1160</v>
      </c>
      <c r="G149" s="1" t="s">
        <v>156</v>
      </c>
      <c r="L149" s="33" t="e">
        <v>#N/A</v>
      </c>
      <c r="M149" s="24"/>
      <c r="V149" s="25"/>
    </row>
    <row r="150" spans="1:22" ht="14.4">
      <c r="A150" s="17">
        <v>49078</v>
      </c>
      <c r="B150" s="7" t="s">
        <v>2467</v>
      </c>
      <c r="C150" s="1" t="s">
        <v>2468</v>
      </c>
      <c r="D150" s="23" t="s">
        <v>2469</v>
      </c>
      <c r="E150" s="1"/>
      <c r="F150" s="1" t="s">
        <v>2120</v>
      </c>
      <c r="G150" s="1" t="s">
        <v>966</v>
      </c>
      <c r="L150" s="33" t="e">
        <v>#N/A</v>
      </c>
      <c r="M150" s="24"/>
      <c r="V150" s="25"/>
    </row>
    <row r="151" spans="1:22" ht="14.4">
      <c r="A151" s="17">
        <v>49234</v>
      </c>
      <c r="B151" s="7" t="s">
        <v>2470</v>
      </c>
      <c r="C151" s="1" t="s">
        <v>2471</v>
      </c>
      <c r="D151" s="23" t="s">
        <v>2472</v>
      </c>
      <c r="E151" s="1"/>
      <c r="F151" s="1" t="s">
        <v>2473</v>
      </c>
      <c r="G151" s="1" t="s">
        <v>166</v>
      </c>
      <c r="L151" s="33" t="e">
        <v>#N/A</v>
      </c>
      <c r="M151" s="24"/>
      <c r="V151" s="25"/>
    </row>
    <row r="152" spans="1:22" ht="14.4">
      <c r="A152" s="17">
        <v>49161</v>
      </c>
      <c r="B152" s="7" t="s">
        <v>2474</v>
      </c>
      <c r="C152" s="1" t="s">
        <v>2475</v>
      </c>
      <c r="D152" s="23" t="s">
        <v>2476</v>
      </c>
      <c r="E152" s="1"/>
      <c r="F152" s="1" t="s">
        <v>2473</v>
      </c>
      <c r="G152" s="1" t="s">
        <v>166</v>
      </c>
      <c r="L152" s="33" t="e">
        <v>#N/A</v>
      </c>
      <c r="M152" s="24"/>
      <c r="V152" s="25"/>
    </row>
    <row r="153" spans="1:22" ht="14.4">
      <c r="A153" s="17">
        <v>49229</v>
      </c>
      <c r="B153" s="7" t="s">
        <v>2477</v>
      </c>
      <c r="C153" s="1" t="s">
        <v>2475</v>
      </c>
      <c r="D153" s="23" t="s">
        <v>2478</v>
      </c>
      <c r="E153" s="1"/>
      <c r="F153" s="1" t="s">
        <v>2473</v>
      </c>
      <c r="G153" s="1" t="s">
        <v>166</v>
      </c>
      <c r="L153" s="33" t="e">
        <v>#N/A</v>
      </c>
      <c r="M153" s="24"/>
      <c r="V153" s="25"/>
    </row>
    <row r="154" spans="1:22" ht="14.4">
      <c r="A154" s="17">
        <v>49232</v>
      </c>
      <c r="B154" s="7" t="s">
        <v>2479</v>
      </c>
      <c r="C154" s="1" t="s">
        <v>2480</v>
      </c>
      <c r="D154" s="23" t="s">
        <v>2481</v>
      </c>
      <c r="E154" s="1"/>
      <c r="F154" s="1" t="s">
        <v>2473</v>
      </c>
      <c r="G154" s="1" t="s">
        <v>166</v>
      </c>
      <c r="L154" s="33" t="e">
        <v>#N/A</v>
      </c>
      <c r="M154" s="24"/>
      <c r="V154" s="25"/>
    </row>
    <row r="155" spans="1:22" ht="14.4">
      <c r="A155" s="17">
        <v>49231</v>
      </c>
      <c r="B155" s="7" t="s">
        <v>2482</v>
      </c>
      <c r="C155" s="1" t="s">
        <v>2475</v>
      </c>
      <c r="D155" s="23" t="s">
        <v>2478</v>
      </c>
      <c r="E155" s="1"/>
      <c r="F155" s="1" t="s">
        <v>2473</v>
      </c>
      <c r="G155" s="1" t="s">
        <v>166</v>
      </c>
      <c r="L155" s="33" t="e">
        <v>#N/A</v>
      </c>
      <c r="M155" s="24"/>
      <c r="V155" s="25"/>
    </row>
    <row r="156" spans="1:22" ht="14.4">
      <c r="A156" s="17">
        <v>49160</v>
      </c>
      <c r="B156" s="7" t="s">
        <v>2483</v>
      </c>
      <c r="C156" s="1" t="s">
        <v>2484</v>
      </c>
      <c r="D156" s="23" t="s">
        <v>2485</v>
      </c>
      <c r="E156" s="1"/>
      <c r="F156" s="1" t="s">
        <v>2473</v>
      </c>
      <c r="G156" s="1" t="s">
        <v>166</v>
      </c>
      <c r="L156" s="33" t="e">
        <v>#N/A</v>
      </c>
      <c r="M156" s="24"/>
      <c r="V156" s="25"/>
    </row>
    <row r="157" spans="1:22" ht="14.4">
      <c r="A157" s="17">
        <v>49227</v>
      </c>
      <c r="B157" s="7" t="s">
        <v>856</v>
      </c>
      <c r="C157" s="1" t="s">
        <v>2475</v>
      </c>
      <c r="D157" s="23" t="s">
        <v>2486</v>
      </c>
      <c r="E157" s="1"/>
      <c r="F157" s="1" t="s">
        <v>2473</v>
      </c>
      <c r="G157" s="1" t="s">
        <v>166</v>
      </c>
      <c r="L157" s="17">
        <v>186</v>
      </c>
      <c r="M157" s="24"/>
      <c r="V157" s="25"/>
    </row>
    <row r="158" spans="1:22" ht="14.4">
      <c r="A158" s="17">
        <v>49233</v>
      </c>
      <c r="B158" s="7" t="s">
        <v>2487</v>
      </c>
      <c r="C158" s="1" t="s">
        <v>2488</v>
      </c>
      <c r="D158" s="23" t="s">
        <v>2489</v>
      </c>
      <c r="E158" s="1"/>
      <c r="F158" s="1" t="s">
        <v>2473</v>
      </c>
      <c r="G158" s="1" t="s">
        <v>166</v>
      </c>
      <c r="L158" s="33" t="e">
        <v>#N/A</v>
      </c>
      <c r="M158" s="24"/>
      <c r="V158" s="25"/>
    </row>
    <row r="159" spans="1:22" ht="14.4">
      <c r="A159" s="17">
        <v>49228</v>
      </c>
      <c r="B159" s="7" t="s">
        <v>2490</v>
      </c>
      <c r="C159" s="1" t="s">
        <v>2475</v>
      </c>
      <c r="D159" s="23" t="s">
        <v>2491</v>
      </c>
      <c r="E159" s="1"/>
      <c r="F159" s="1" t="s">
        <v>2473</v>
      </c>
      <c r="G159" s="1" t="s">
        <v>166</v>
      </c>
      <c r="L159" s="33" t="e">
        <v>#N/A</v>
      </c>
      <c r="M159" s="24"/>
      <c r="V159" s="25"/>
    </row>
    <row r="160" spans="1:22" ht="14.4">
      <c r="A160" s="17">
        <v>49230</v>
      </c>
      <c r="B160" s="7" t="s">
        <v>2492</v>
      </c>
      <c r="C160" s="1" t="s">
        <v>2475</v>
      </c>
      <c r="D160" s="23" t="s">
        <v>2493</v>
      </c>
      <c r="E160" s="1"/>
      <c r="F160" s="1" t="s">
        <v>2473</v>
      </c>
      <c r="G160" s="1" t="s">
        <v>166</v>
      </c>
      <c r="L160" s="33" t="e">
        <v>#N/A</v>
      </c>
      <c r="M160" s="24"/>
      <c r="V160" s="25"/>
    </row>
    <row r="161" spans="1:22" ht="14.4">
      <c r="A161" s="17">
        <v>48973</v>
      </c>
      <c r="B161" s="26" t="s">
        <v>2494</v>
      </c>
      <c r="C161" s="1" t="s">
        <v>2495</v>
      </c>
      <c r="D161" s="23" t="s">
        <v>2496</v>
      </c>
      <c r="E161" s="1"/>
      <c r="F161" s="1" t="s">
        <v>1243</v>
      </c>
      <c r="G161" s="1" t="s">
        <v>208</v>
      </c>
      <c r="L161" s="33" t="e">
        <v>#N/A</v>
      </c>
      <c r="M161" s="24"/>
      <c r="V161" s="25"/>
    </row>
    <row r="162" spans="1:22" ht="14.4">
      <c r="A162" s="17">
        <v>48984</v>
      </c>
      <c r="B162" s="7" t="s">
        <v>2497</v>
      </c>
      <c r="C162" s="1" t="s">
        <v>2498</v>
      </c>
      <c r="D162" s="23" t="s">
        <v>2499</v>
      </c>
      <c r="E162" s="1"/>
      <c r="F162" s="1" t="s">
        <v>1243</v>
      </c>
      <c r="G162" s="1" t="s">
        <v>166</v>
      </c>
      <c r="L162" s="33" t="e">
        <v>#N/A</v>
      </c>
      <c r="M162" s="24"/>
      <c r="V162" s="25"/>
    </row>
    <row r="163" spans="1:22" ht="14.4">
      <c r="A163" s="17">
        <v>49023</v>
      </c>
      <c r="B163" s="7" t="s">
        <v>2500</v>
      </c>
      <c r="C163" s="1" t="s">
        <v>2501</v>
      </c>
      <c r="D163" s="23" t="s">
        <v>2502</v>
      </c>
      <c r="E163" s="1"/>
      <c r="F163" s="1" t="s">
        <v>1160</v>
      </c>
      <c r="G163" s="1" t="s">
        <v>208</v>
      </c>
      <c r="L163" s="33" t="e">
        <v>#N/A</v>
      </c>
      <c r="M163" s="24"/>
      <c r="V163" s="25"/>
    </row>
    <row r="164" spans="1:22" ht="14.4">
      <c r="A164" s="17">
        <v>49208</v>
      </c>
      <c r="B164" s="7" t="s">
        <v>2503</v>
      </c>
      <c r="C164" s="1" t="s">
        <v>2504</v>
      </c>
      <c r="D164" s="23" t="s">
        <v>2505</v>
      </c>
      <c r="E164" s="1"/>
      <c r="F164" s="1" t="s">
        <v>1243</v>
      </c>
      <c r="G164" s="1" t="s">
        <v>330</v>
      </c>
      <c r="L164" s="33" t="e">
        <v>#N/A</v>
      </c>
      <c r="M164" s="24"/>
      <c r="V164" s="25"/>
    </row>
    <row r="165" spans="1:22" ht="14.4">
      <c r="A165" s="17">
        <v>49028</v>
      </c>
      <c r="B165" s="26" t="s">
        <v>2506</v>
      </c>
      <c r="C165" s="1" t="s">
        <v>2507</v>
      </c>
      <c r="D165" s="23" t="s">
        <v>2508</v>
      </c>
      <c r="E165" s="1"/>
      <c r="F165" s="1" t="s">
        <v>1358</v>
      </c>
      <c r="G165" s="1" t="s">
        <v>966</v>
      </c>
      <c r="L165" s="33" t="e">
        <v>#N/A</v>
      </c>
      <c r="M165" s="24"/>
      <c r="V165" s="25"/>
    </row>
    <row r="166" spans="1:22" ht="14.4">
      <c r="A166" s="17">
        <v>48996</v>
      </c>
      <c r="B166" s="7" t="s">
        <v>2509</v>
      </c>
      <c r="C166" s="1" t="s">
        <v>2510</v>
      </c>
      <c r="D166" s="23" t="s">
        <v>2511</v>
      </c>
      <c r="E166" s="1"/>
      <c r="F166" s="1" t="s">
        <v>1243</v>
      </c>
      <c r="G166" s="1" t="s">
        <v>330</v>
      </c>
      <c r="L166" s="33" t="e">
        <v>#N/A</v>
      </c>
      <c r="M166" s="24"/>
      <c r="V166" s="25"/>
    </row>
    <row r="167" spans="1:22" ht="14.4">
      <c r="A167" s="17">
        <v>48908</v>
      </c>
      <c r="B167" s="26" t="s">
        <v>2512</v>
      </c>
      <c r="C167" s="1" t="s">
        <v>2513</v>
      </c>
      <c r="D167" s="23" t="s">
        <v>2514</v>
      </c>
      <c r="E167" s="1"/>
      <c r="F167" s="1" t="s">
        <v>1112</v>
      </c>
      <c r="G167" s="1" t="s">
        <v>330</v>
      </c>
      <c r="L167" s="33" t="e">
        <v>#N/A</v>
      </c>
      <c r="M167" s="24"/>
      <c r="V167" s="25"/>
    </row>
    <row r="168" spans="1:22" ht="14.4">
      <c r="A168" s="17">
        <v>49079</v>
      </c>
      <c r="B168" s="26" t="s">
        <v>2515</v>
      </c>
      <c r="C168" s="1" t="s">
        <v>2516</v>
      </c>
      <c r="D168" s="23" t="s">
        <v>2517</v>
      </c>
      <c r="E168" s="1"/>
      <c r="F168" s="1" t="s">
        <v>1358</v>
      </c>
      <c r="G168" s="1" t="s">
        <v>252</v>
      </c>
      <c r="L168" s="33" t="e">
        <v>#N/A</v>
      </c>
      <c r="M168" s="24"/>
      <c r="V168" s="25"/>
    </row>
    <row r="169" spans="1:22" ht="14.4">
      <c r="A169" s="17">
        <v>48974</v>
      </c>
      <c r="B169" s="26" t="s">
        <v>2518</v>
      </c>
      <c r="C169" s="1" t="s">
        <v>2519</v>
      </c>
      <c r="D169" s="23" t="s">
        <v>2520</v>
      </c>
      <c r="E169" s="1"/>
      <c r="F169" s="1" t="s">
        <v>920</v>
      </c>
      <c r="G169" s="1" t="s">
        <v>166</v>
      </c>
      <c r="L169" s="33" t="e">
        <v>#N/A</v>
      </c>
      <c r="M169" s="24"/>
      <c r="V169" s="25"/>
    </row>
    <row r="170" spans="1:22" ht="14.4">
      <c r="A170" s="17">
        <v>48983</v>
      </c>
      <c r="B170" s="26" t="s">
        <v>2521</v>
      </c>
      <c r="C170" s="1" t="s">
        <v>2522</v>
      </c>
      <c r="D170" s="23" t="s">
        <v>2523</v>
      </c>
      <c r="E170" s="1"/>
      <c r="F170" s="1" t="s">
        <v>1243</v>
      </c>
      <c r="G170" s="1" t="s">
        <v>252</v>
      </c>
      <c r="L170" s="33" t="e">
        <v>#N/A</v>
      </c>
      <c r="M170" s="24"/>
      <c r="V170" s="25"/>
    </row>
    <row r="171" spans="1:22" ht="14.4">
      <c r="A171" s="17">
        <v>49027</v>
      </c>
      <c r="B171" s="7" t="s">
        <v>2524</v>
      </c>
      <c r="C171" s="1" t="s">
        <v>2525</v>
      </c>
      <c r="D171" s="23" t="s">
        <v>2526</v>
      </c>
      <c r="E171" s="1"/>
      <c r="F171" s="1" t="s">
        <v>1112</v>
      </c>
      <c r="G171" s="1" t="s">
        <v>208</v>
      </c>
      <c r="L171" s="33" t="e">
        <v>#N/A</v>
      </c>
      <c r="M171" s="24"/>
      <c r="V171" s="25"/>
    </row>
    <row r="172" spans="1:22" ht="14.4">
      <c r="A172" s="17">
        <v>49113</v>
      </c>
      <c r="B172" s="7" t="s">
        <v>2527</v>
      </c>
      <c r="C172" s="1" t="s">
        <v>2528</v>
      </c>
      <c r="D172" s="23" t="s">
        <v>2529</v>
      </c>
      <c r="E172" s="1"/>
      <c r="F172" s="1" t="s">
        <v>1160</v>
      </c>
      <c r="G172" s="1" t="s">
        <v>156</v>
      </c>
      <c r="L172" s="33" t="e">
        <v>#N/A</v>
      </c>
      <c r="M172" s="24"/>
      <c r="V172" s="25"/>
    </row>
    <row r="173" spans="1:22" ht="14.4">
      <c r="A173" s="17">
        <v>49120</v>
      </c>
      <c r="B173" s="7" t="s">
        <v>2530</v>
      </c>
      <c r="C173" s="1" t="s">
        <v>2531</v>
      </c>
      <c r="D173" s="23" t="s">
        <v>2532</v>
      </c>
      <c r="E173" s="1"/>
      <c r="F173" s="1" t="s">
        <v>1243</v>
      </c>
      <c r="G173" s="1" t="s">
        <v>252</v>
      </c>
      <c r="L173" s="33" t="e">
        <v>#N/A</v>
      </c>
      <c r="M173" s="24"/>
      <c r="V173" s="25"/>
    </row>
    <row r="174" spans="1:22" ht="14.4">
      <c r="A174" s="17">
        <v>48911</v>
      </c>
      <c r="B174" s="7" t="s">
        <v>2533</v>
      </c>
      <c r="C174" s="1" t="s">
        <v>2534</v>
      </c>
      <c r="D174" s="23" t="s">
        <v>2535</v>
      </c>
      <c r="E174" s="1"/>
      <c r="F174" s="1" t="s">
        <v>2536</v>
      </c>
      <c r="G174" s="1" t="s">
        <v>208</v>
      </c>
      <c r="L174" s="33" t="e">
        <v>#N/A</v>
      </c>
      <c r="M174" s="24"/>
      <c r="V174" s="25"/>
    </row>
    <row r="175" spans="1:22" ht="14.4">
      <c r="A175" s="17">
        <v>49063</v>
      </c>
      <c r="B175" s="7" t="s">
        <v>864</v>
      </c>
      <c r="C175" s="1" t="s">
        <v>2537</v>
      </c>
      <c r="D175" s="23" t="s">
        <v>2538</v>
      </c>
      <c r="E175" s="1"/>
      <c r="F175" s="1" t="s">
        <v>1160</v>
      </c>
      <c r="G175" s="1" t="s">
        <v>156</v>
      </c>
      <c r="L175" s="17">
        <v>24</v>
      </c>
      <c r="M175" s="24"/>
      <c r="V175" s="25"/>
    </row>
    <row r="176" spans="1:22" ht="14.4">
      <c r="A176" s="17">
        <v>48985</v>
      </c>
      <c r="B176" s="26" t="s">
        <v>2539</v>
      </c>
      <c r="C176" s="1" t="s">
        <v>2540</v>
      </c>
      <c r="D176" s="23" t="s">
        <v>2541</v>
      </c>
      <c r="E176" s="1"/>
      <c r="F176" s="1" t="s">
        <v>1142</v>
      </c>
      <c r="G176" s="1" t="s">
        <v>208</v>
      </c>
      <c r="L176" s="33" t="e">
        <v>#N/A</v>
      </c>
      <c r="M176" s="24"/>
      <c r="V176" s="25"/>
    </row>
    <row r="177" spans="1:22" ht="14.4">
      <c r="A177" s="17">
        <v>49101</v>
      </c>
      <c r="B177" s="26" t="s">
        <v>2542</v>
      </c>
      <c r="C177" s="1" t="s">
        <v>2543</v>
      </c>
      <c r="D177" s="23" t="s">
        <v>2544</v>
      </c>
      <c r="E177" s="1"/>
      <c r="F177" s="1" t="s">
        <v>2450</v>
      </c>
      <c r="G177" s="1" t="s">
        <v>252</v>
      </c>
      <c r="L177" s="33" t="e">
        <v>#N/A</v>
      </c>
      <c r="M177" s="24"/>
      <c r="V177" s="25"/>
    </row>
    <row r="178" spans="1:22" ht="14.4">
      <c r="A178" s="17">
        <v>48989</v>
      </c>
      <c r="B178" s="26" t="s">
        <v>2545</v>
      </c>
      <c r="C178" s="1" t="s">
        <v>2546</v>
      </c>
      <c r="D178" s="23" t="s">
        <v>2547</v>
      </c>
      <c r="E178" s="1"/>
      <c r="F178" s="1" t="s">
        <v>1783</v>
      </c>
      <c r="G178" s="1" t="s">
        <v>82</v>
      </c>
      <c r="L178" s="33" t="e">
        <v>#N/A</v>
      </c>
      <c r="M178" s="24"/>
      <c r="V178" s="25"/>
    </row>
    <row r="179" spans="1:22" ht="14.4">
      <c r="A179" s="17">
        <v>48966</v>
      </c>
      <c r="B179" s="7" t="s">
        <v>2548</v>
      </c>
      <c r="C179" s="1" t="s">
        <v>2549</v>
      </c>
      <c r="D179" s="23" t="s">
        <v>2550</v>
      </c>
      <c r="E179" s="1"/>
      <c r="F179" s="1" t="s">
        <v>920</v>
      </c>
      <c r="G179" s="1" t="s">
        <v>166</v>
      </c>
      <c r="L179" s="33" t="e">
        <v>#N/A</v>
      </c>
      <c r="M179" s="24"/>
      <c r="V179" s="25"/>
    </row>
    <row r="180" spans="1:22" ht="14.4">
      <c r="A180" s="17">
        <v>48982</v>
      </c>
      <c r="B180" s="26" t="s">
        <v>2551</v>
      </c>
      <c r="C180" s="1" t="s">
        <v>2552</v>
      </c>
      <c r="D180" s="23" t="s">
        <v>2553</v>
      </c>
      <c r="E180" s="1"/>
      <c r="F180" s="1" t="s">
        <v>2215</v>
      </c>
      <c r="G180" s="1" t="s">
        <v>263</v>
      </c>
      <c r="L180" s="33" t="e">
        <v>#N/A</v>
      </c>
      <c r="M180" s="24"/>
      <c r="V180" s="25"/>
    </row>
    <row r="181" spans="1:22" ht="14.4">
      <c r="A181" s="17">
        <v>49081</v>
      </c>
      <c r="B181" s="26" t="s">
        <v>2554</v>
      </c>
      <c r="C181" s="1" t="s">
        <v>2555</v>
      </c>
      <c r="D181" s="23" t="s">
        <v>2556</v>
      </c>
      <c r="E181" s="1"/>
      <c r="F181" s="1" t="s">
        <v>1160</v>
      </c>
      <c r="G181" s="1" t="s">
        <v>156</v>
      </c>
      <c r="L181" s="33" t="e">
        <v>#N/A</v>
      </c>
      <c r="M181" s="24"/>
      <c r="V181" s="25"/>
    </row>
    <row r="182" spans="1:22" ht="14.4">
      <c r="A182" s="17">
        <v>48912</v>
      </c>
      <c r="B182" s="7" t="s">
        <v>2557</v>
      </c>
      <c r="C182" s="1" t="s">
        <v>2558</v>
      </c>
      <c r="D182" s="23" t="s">
        <v>2559</v>
      </c>
      <c r="E182" s="1"/>
      <c r="F182" s="1" t="s">
        <v>1243</v>
      </c>
      <c r="G182" s="1" t="s">
        <v>263</v>
      </c>
      <c r="L182" s="33" t="e">
        <v>#N/A</v>
      </c>
      <c r="M182" s="24"/>
      <c r="V182" s="25"/>
    </row>
    <row r="183" spans="1:22" ht="14.4">
      <c r="A183" s="17">
        <v>49022</v>
      </c>
      <c r="B183" s="26" t="s">
        <v>2560</v>
      </c>
      <c r="C183" s="1" t="s">
        <v>2561</v>
      </c>
      <c r="D183" s="23" t="s">
        <v>2562</v>
      </c>
      <c r="E183" s="1"/>
      <c r="F183" s="1" t="s">
        <v>2563</v>
      </c>
      <c r="G183" s="1" t="s">
        <v>208</v>
      </c>
      <c r="L183" s="33" t="e">
        <v>#N/A</v>
      </c>
      <c r="M183" s="24"/>
      <c r="V183" s="25"/>
    </row>
    <row r="184" spans="1:22" ht="14.4">
      <c r="A184" s="17">
        <v>49054</v>
      </c>
      <c r="B184" s="26" t="s">
        <v>2564</v>
      </c>
      <c r="C184" s="1" t="s">
        <v>2565</v>
      </c>
      <c r="D184" s="23" t="s">
        <v>2566</v>
      </c>
      <c r="E184" s="1"/>
      <c r="F184" s="1" t="s">
        <v>1243</v>
      </c>
      <c r="G184" s="1" t="s">
        <v>330</v>
      </c>
      <c r="L184" s="33" t="e">
        <v>#N/A</v>
      </c>
      <c r="M184" s="24"/>
      <c r="V184" s="25"/>
    </row>
    <row r="185" spans="1:22" ht="14.4">
      <c r="A185" s="17">
        <v>49112</v>
      </c>
      <c r="B185" s="26" t="s">
        <v>2567</v>
      </c>
      <c r="C185" s="1" t="s">
        <v>2568</v>
      </c>
      <c r="D185" s="23" t="s">
        <v>2569</v>
      </c>
      <c r="E185" s="1"/>
      <c r="F185" s="1" t="s">
        <v>2236</v>
      </c>
      <c r="G185" s="1" t="s">
        <v>263</v>
      </c>
      <c r="L185" s="33" t="e">
        <v>#N/A</v>
      </c>
      <c r="M185" s="24"/>
      <c r="V185" s="25"/>
    </row>
    <row r="186" spans="1:22" ht="14.4">
      <c r="A186" s="17">
        <v>49127</v>
      </c>
      <c r="B186" s="26" t="s">
        <v>2570</v>
      </c>
      <c r="C186" s="1" t="s">
        <v>2571</v>
      </c>
      <c r="D186" s="23" t="s">
        <v>2572</v>
      </c>
      <c r="E186" s="1"/>
      <c r="F186" s="1" t="s">
        <v>2450</v>
      </c>
      <c r="G186" s="1" t="s">
        <v>166</v>
      </c>
      <c r="L186" s="33" t="e">
        <v>#N/A</v>
      </c>
      <c r="M186" s="24"/>
      <c r="V186" s="25"/>
    </row>
    <row r="187" spans="1:22" ht="14.4">
      <c r="A187" s="17">
        <v>49083</v>
      </c>
      <c r="B187" s="26" t="s">
        <v>2573</v>
      </c>
      <c r="C187" s="1" t="s">
        <v>2574</v>
      </c>
      <c r="D187" s="23" t="s">
        <v>2575</v>
      </c>
      <c r="E187" s="1"/>
      <c r="F187" s="1" t="s">
        <v>2215</v>
      </c>
      <c r="G187" s="1" t="s">
        <v>263</v>
      </c>
      <c r="L187" s="33" t="e">
        <v>#N/A</v>
      </c>
      <c r="M187" s="24"/>
      <c r="V187" s="25"/>
    </row>
    <row r="188" spans="1:22" ht="14.4">
      <c r="A188" s="17">
        <v>49154</v>
      </c>
      <c r="B188" s="7" t="s">
        <v>2576</v>
      </c>
      <c r="C188" s="1" t="s">
        <v>2577</v>
      </c>
      <c r="D188" s="23" t="s">
        <v>2578</v>
      </c>
      <c r="E188" s="1"/>
      <c r="F188" s="1" t="s">
        <v>1243</v>
      </c>
      <c r="G188" s="1" t="s">
        <v>156</v>
      </c>
      <c r="L188" s="33" t="e">
        <v>#N/A</v>
      </c>
      <c r="M188" s="24"/>
      <c r="V188" s="25"/>
    </row>
    <row r="189" spans="1:22" ht="14.4">
      <c r="A189" s="17">
        <v>49193</v>
      </c>
      <c r="B189" s="7" t="s">
        <v>2579</v>
      </c>
      <c r="C189" s="1" t="s">
        <v>2580</v>
      </c>
      <c r="D189" s="23" t="s">
        <v>2581</v>
      </c>
      <c r="E189" s="1"/>
      <c r="F189" s="1" t="s">
        <v>1245</v>
      </c>
      <c r="G189" s="1" t="s">
        <v>156</v>
      </c>
      <c r="L189" s="33" t="e">
        <v>#N/A</v>
      </c>
      <c r="M189" s="24"/>
      <c r="V189" s="25"/>
    </row>
    <row r="190" spans="1:22" ht="14.4">
      <c r="A190" s="17">
        <v>49099</v>
      </c>
      <c r="B190" s="7" t="s">
        <v>2582</v>
      </c>
      <c r="C190" s="1" t="s">
        <v>2583</v>
      </c>
      <c r="D190" s="23" t="s">
        <v>2584</v>
      </c>
      <c r="E190" s="1"/>
      <c r="F190" s="1" t="s">
        <v>1245</v>
      </c>
      <c r="G190" s="1" t="s">
        <v>156</v>
      </c>
      <c r="L190" s="33" t="e">
        <v>#N/A</v>
      </c>
      <c r="M190" s="24"/>
      <c r="V190" s="25"/>
    </row>
    <row r="191" spans="1:22" ht="14.4">
      <c r="A191" s="17">
        <v>49037</v>
      </c>
      <c r="B191" s="26" t="s">
        <v>2585</v>
      </c>
      <c r="C191" s="1" t="s">
        <v>2586</v>
      </c>
      <c r="D191" s="23" t="s">
        <v>2587</v>
      </c>
      <c r="E191" s="1"/>
      <c r="F191" s="1" t="s">
        <v>2338</v>
      </c>
      <c r="G191" s="1" t="s">
        <v>263</v>
      </c>
      <c r="L191" s="33" t="e">
        <v>#N/A</v>
      </c>
      <c r="M191" s="24"/>
      <c r="V191" s="25"/>
    </row>
    <row r="192" spans="1:22" ht="14.4">
      <c r="A192" s="17">
        <v>49129</v>
      </c>
      <c r="B192" s="26" t="s">
        <v>2588</v>
      </c>
      <c r="C192" s="1" t="s">
        <v>2589</v>
      </c>
      <c r="D192" s="23" t="s">
        <v>2590</v>
      </c>
      <c r="E192" s="1"/>
      <c r="F192" s="1" t="s">
        <v>2591</v>
      </c>
      <c r="G192" s="1" t="s">
        <v>263</v>
      </c>
      <c r="L192" s="33" t="e">
        <v>#N/A</v>
      </c>
      <c r="M192" s="24"/>
      <c r="V192" s="25"/>
    </row>
    <row r="193" spans="1:22" ht="14.4">
      <c r="A193" s="17">
        <v>49032</v>
      </c>
      <c r="B193" s="26" t="s">
        <v>2592</v>
      </c>
      <c r="C193" s="1" t="s">
        <v>2593</v>
      </c>
      <c r="D193" s="23" t="s">
        <v>2594</v>
      </c>
      <c r="E193" s="1"/>
      <c r="F193" s="1" t="s">
        <v>1160</v>
      </c>
      <c r="G193" s="1" t="s">
        <v>156</v>
      </c>
      <c r="L193" s="33" t="e">
        <v>#N/A</v>
      </c>
      <c r="M193" s="24"/>
      <c r="V193" s="25"/>
    </row>
    <row r="194" spans="1:22" ht="14.4">
      <c r="A194" s="17">
        <v>49111</v>
      </c>
      <c r="B194" s="26" t="s">
        <v>2595</v>
      </c>
      <c r="C194" s="1" t="s">
        <v>2596</v>
      </c>
      <c r="D194" s="23" t="s">
        <v>2597</v>
      </c>
      <c r="E194" s="1"/>
      <c r="F194" s="1" t="s">
        <v>1243</v>
      </c>
      <c r="G194" s="1" t="s">
        <v>330</v>
      </c>
      <c r="L194" s="33" t="e">
        <v>#N/A</v>
      </c>
      <c r="M194" s="24"/>
      <c r="V194" s="25"/>
    </row>
    <row r="195" spans="1:22" ht="14.4">
      <c r="A195" s="17">
        <v>48988</v>
      </c>
      <c r="B195" s="26" t="s">
        <v>2598</v>
      </c>
      <c r="C195" s="1" t="s">
        <v>2599</v>
      </c>
      <c r="D195" s="23" t="s">
        <v>2600</v>
      </c>
      <c r="E195" s="1"/>
      <c r="F195" s="1" t="s">
        <v>2120</v>
      </c>
      <c r="G195" s="1" t="s">
        <v>166</v>
      </c>
      <c r="L195" s="33" t="e">
        <v>#N/A</v>
      </c>
      <c r="M195" s="24"/>
      <c r="V195" s="25"/>
    </row>
    <row r="196" spans="1:22" ht="14.4">
      <c r="A196" s="17">
        <v>49030</v>
      </c>
      <c r="B196" s="7" t="s">
        <v>2601</v>
      </c>
      <c r="C196" s="1" t="s">
        <v>2602</v>
      </c>
      <c r="D196" s="23" t="s">
        <v>2603</v>
      </c>
      <c r="E196" s="1"/>
      <c r="F196" s="1" t="s">
        <v>1265</v>
      </c>
      <c r="G196" s="1" t="s">
        <v>263</v>
      </c>
      <c r="L196" s="33" t="e">
        <v>#N/A</v>
      </c>
      <c r="M196" s="24"/>
      <c r="V196" s="25"/>
    </row>
    <row r="197" spans="1:22" ht="14.4">
      <c r="A197" s="17">
        <v>49055</v>
      </c>
      <c r="B197" s="26" t="s">
        <v>2604</v>
      </c>
      <c r="C197" s="1" t="s">
        <v>2605</v>
      </c>
      <c r="D197" s="23" t="s">
        <v>2606</v>
      </c>
      <c r="E197" s="1"/>
      <c r="F197" s="1" t="s">
        <v>2607</v>
      </c>
      <c r="G197" s="1" t="s">
        <v>82</v>
      </c>
      <c r="L197" s="33" t="e">
        <v>#N/A</v>
      </c>
      <c r="M197" s="24"/>
      <c r="V197" s="25"/>
    </row>
    <row r="198" spans="1:22" ht="14.4">
      <c r="A198" s="17">
        <v>49168</v>
      </c>
      <c r="B198" s="7" t="s">
        <v>2608</v>
      </c>
      <c r="C198" s="1" t="s">
        <v>2609</v>
      </c>
      <c r="D198" s="23" t="s">
        <v>2610</v>
      </c>
      <c r="E198" s="1"/>
      <c r="F198" s="1" t="s">
        <v>530</v>
      </c>
      <c r="G198" s="1" t="s">
        <v>156</v>
      </c>
      <c r="L198" s="33" t="e">
        <v>#N/A</v>
      </c>
      <c r="M198" s="24"/>
      <c r="V198" s="25"/>
    </row>
    <row r="199" spans="1:22" ht="14.4">
      <c r="A199" s="17">
        <v>49190</v>
      </c>
      <c r="B199" s="7" t="s">
        <v>881</v>
      </c>
      <c r="C199" s="1" t="s">
        <v>2611</v>
      </c>
      <c r="D199" s="23" t="s">
        <v>2612</v>
      </c>
      <c r="E199" s="1"/>
      <c r="F199" s="1" t="s">
        <v>1160</v>
      </c>
      <c r="G199" s="1" t="s">
        <v>156</v>
      </c>
      <c r="L199" s="17">
        <v>4</v>
      </c>
      <c r="M199" s="24"/>
      <c r="V199" s="25"/>
    </row>
    <row r="200" spans="1:22" ht="14.4">
      <c r="A200" s="17">
        <v>49038</v>
      </c>
      <c r="B200" s="26" t="s">
        <v>2613</v>
      </c>
      <c r="C200" s="1" t="s">
        <v>2614</v>
      </c>
      <c r="D200" s="23" t="s">
        <v>2615</v>
      </c>
      <c r="E200" s="1"/>
      <c r="F200" s="1" t="s">
        <v>1160</v>
      </c>
      <c r="G200" s="1" t="s">
        <v>156</v>
      </c>
      <c r="L200" s="33" t="e">
        <v>#N/A</v>
      </c>
      <c r="M200" s="24"/>
      <c r="V200" s="25"/>
    </row>
    <row r="201" spans="1:22" ht="14.4">
      <c r="A201" s="17">
        <v>49040</v>
      </c>
      <c r="B201" s="7" t="s">
        <v>2616</v>
      </c>
      <c r="C201" s="1" t="s">
        <v>2617</v>
      </c>
      <c r="D201" s="23" t="s">
        <v>2618</v>
      </c>
      <c r="E201" s="1"/>
      <c r="F201" s="1" t="s">
        <v>1265</v>
      </c>
      <c r="G201" s="1" t="s">
        <v>263</v>
      </c>
      <c r="L201" s="33" t="e">
        <v>#N/A</v>
      </c>
      <c r="M201" s="24"/>
      <c r="V201" s="25"/>
    </row>
    <row r="202" spans="1:22" ht="14.4">
      <c r="A202" s="17">
        <v>49128</v>
      </c>
      <c r="B202" s="26" t="s">
        <v>2619</v>
      </c>
      <c r="C202" s="1" t="s">
        <v>2620</v>
      </c>
      <c r="D202" s="23" t="s">
        <v>2621</v>
      </c>
      <c r="E202" s="1"/>
      <c r="F202" s="1" t="s">
        <v>1243</v>
      </c>
      <c r="G202" s="1" t="s">
        <v>263</v>
      </c>
      <c r="L202" s="33" t="e">
        <v>#N/A</v>
      </c>
      <c r="M202" s="24"/>
      <c r="V202" s="25"/>
    </row>
    <row r="203" spans="1:22" ht="14.4">
      <c r="A203" s="17">
        <v>49039</v>
      </c>
      <c r="B203" s="26" t="s">
        <v>2622</v>
      </c>
      <c r="C203" s="1" t="s">
        <v>2623</v>
      </c>
      <c r="D203" s="23" t="s">
        <v>2624</v>
      </c>
      <c r="E203" s="1"/>
      <c r="F203" s="1" t="s">
        <v>2120</v>
      </c>
      <c r="G203" s="1" t="s">
        <v>166</v>
      </c>
      <c r="L203" s="33" t="e">
        <v>#N/A</v>
      </c>
      <c r="M203" s="24"/>
      <c r="V203" s="25"/>
    </row>
    <row r="204" spans="1:22" ht="14.4">
      <c r="A204" s="17">
        <v>49091</v>
      </c>
      <c r="B204" s="26" t="s">
        <v>2625</v>
      </c>
      <c r="C204" s="1" t="s">
        <v>2626</v>
      </c>
      <c r="D204" s="23" t="s">
        <v>2627</v>
      </c>
      <c r="E204" s="1"/>
      <c r="F204" s="1" t="s">
        <v>1112</v>
      </c>
      <c r="G204" s="1" t="s">
        <v>252</v>
      </c>
      <c r="L204" s="33" t="e">
        <v>#N/A</v>
      </c>
      <c r="M204" s="24"/>
      <c r="V204" s="25"/>
    </row>
    <row r="205" spans="1:22" ht="14.4">
      <c r="A205" s="17">
        <v>49086</v>
      </c>
      <c r="B205" s="26" t="s">
        <v>2628</v>
      </c>
      <c r="C205" s="1" t="s">
        <v>2629</v>
      </c>
      <c r="D205" s="23" t="s">
        <v>2630</v>
      </c>
      <c r="E205" s="1"/>
      <c r="F205" s="1" t="s">
        <v>1160</v>
      </c>
      <c r="G205" s="1" t="s">
        <v>263</v>
      </c>
      <c r="L205" s="33" t="e">
        <v>#N/A</v>
      </c>
      <c r="M205" s="24"/>
      <c r="V205" s="25"/>
    </row>
    <row r="206" spans="1:22" ht="14.4">
      <c r="A206" s="17">
        <v>48994</v>
      </c>
      <c r="B206" s="26" t="s">
        <v>2631</v>
      </c>
      <c r="C206" s="1" t="s">
        <v>2632</v>
      </c>
      <c r="D206" s="23" t="s">
        <v>2633</v>
      </c>
      <c r="E206" s="1"/>
      <c r="F206" s="1" t="s">
        <v>1193</v>
      </c>
      <c r="G206" s="1" t="s">
        <v>208</v>
      </c>
      <c r="L206" s="33" t="e">
        <v>#N/A</v>
      </c>
      <c r="M206" s="24"/>
      <c r="V206" s="25"/>
    </row>
    <row r="207" spans="1:22" ht="14.4">
      <c r="A207" s="17">
        <v>49001</v>
      </c>
      <c r="B207" s="26" t="s">
        <v>2634</v>
      </c>
      <c r="C207" s="1" t="s">
        <v>2635</v>
      </c>
      <c r="D207" s="23" t="s">
        <v>2636</v>
      </c>
      <c r="E207" s="1"/>
      <c r="F207" s="1" t="s">
        <v>2120</v>
      </c>
      <c r="G207" s="1" t="s">
        <v>252</v>
      </c>
      <c r="L207" s="33" t="e">
        <v>#N/A</v>
      </c>
      <c r="M207" s="24"/>
      <c r="V207" s="25"/>
    </row>
    <row r="208" spans="1:22" ht="14.4">
      <c r="A208" s="17">
        <v>49133</v>
      </c>
      <c r="B208" s="26" t="s">
        <v>2637</v>
      </c>
      <c r="C208" s="1" t="s">
        <v>2638</v>
      </c>
      <c r="D208" s="23" t="s">
        <v>2639</v>
      </c>
      <c r="E208" s="1"/>
      <c r="F208" s="1" t="s">
        <v>1160</v>
      </c>
      <c r="G208" s="1" t="s">
        <v>263</v>
      </c>
      <c r="L208" s="33" t="e">
        <v>#N/A</v>
      </c>
      <c r="M208" s="24"/>
      <c r="V208" s="25"/>
    </row>
    <row r="209" spans="1:22" ht="14.4">
      <c r="A209" s="17">
        <v>48965</v>
      </c>
      <c r="B209" s="7" t="s">
        <v>2640</v>
      </c>
      <c r="C209" s="1" t="s">
        <v>2641</v>
      </c>
      <c r="D209" s="23" t="s">
        <v>2642</v>
      </c>
      <c r="E209" s="1"/>
      <c r="F209" s="1" t="s">
        <v>1265</v>
      </c>
      <c r="G209" s="1" t="s">
        <v>263</v>
      </c>
      <c r="L209" s="33" t="e">
        <v>#N/A</v>
      </c>
      <c r="M209" s="24"/>
      <c r="V209" s="25"/>
    </row>
    <row r="210" spans="1:22" ht="14.4">
      <c r="A210" s="17">
        <v>49041</v>
      </c>
      <c r="B210" s="26" t="s">
        <v>2643</v>
      </c>
      <c r="C210" s="1" t="s">
        <v>2644</v>
      </c>
      <c r="D210" s="23" t="s">
        <v>2645</v>
      </c>
      <c r="E210" s="1"/>
      <c r="F210" s="1" t="s">
        <v>1243</v>
      </c>
      <c r="G210" s="1" t="s">
        <v>166</v>
      </c>
      <c r="L210" s="33" t="e">
        <v>#N/A</v>
      </c>
      <c r="M210" s="24"/>
      <c r="V210" s="25"/>
    </row>
    <row r="211" spans="1:22" ht="14.4">
      <c r="A211" s="17">
        <v>49031</v>
      </c>
      <c r="B211" s="26" t="s">
        <v>2646</v>
      </c>
      <c r="C211" s="1" t="s">
        <v>2647</v>
      </c>
      <c r="D211" s="23" t="s">
        <v>2648</v>
      </c>
      <c r="E211" s="1"/>
      <c r="F211" s="1" t="s">
        <v>1243</v>
      </c>
      <c r="G211" s="1" t="s">
        <v>263</v>
      </c>
      <c r="L211" s="33" t="e">
        <v>#N/A</v>
      </c>
      <c r="M211" s="24"/>
      <c r="V211" s="25"/>
    </row>
    <row r="212" spans="1:22" ht="14.4">
      <c r="A212" s="17">
        <v>49135</v>
      </c>
      <c r="B212" s="26" t="s">
        <v>2649</v>
      </c>
      <c r="C212" s="1" t="s">
        <v>2650</v>
      </c>
      <c r="D212" s="23" t="s">
        <v>2651</v>
      </c>
      <c r="E212" s="1"/>
      <c r="F212" s="1" t="s">
        <v>1265</v>
      </c>
      <c r="G212" s="1" t="s">
        <v>263</v>
      </c>
      <c r="L212" s="33" t="e">
        <v>#N/A</v>
      </c>
      <c r="M212" s="24"/>
      <c r="V212" s="25"/>
    </row>
    <row r="213" spans="1:22" ht="14.4">
      <c r="A213" s="17">
        <v>48995</v>
      </c>
      <c r="B213" s="7" t="s">
        <v>2652</v>
      </c>
      <c r="C213" s="1" t="s">
        <v>2653</v>
      </c>
      <c r="D213" s="23" t="s">
        <v>2654</v>
      </c>
      <c r="E213" s="1"/>
      <c r="F213" s="1" t="s">
        <v>920</v>
      </c>
      <c r="G213" s="1" t="s">
        <v>156</v>
      </c>
      <c r="L213" s="33" t="e">
        <v>#N/A</v>
      </c>
      <c r="M213" s="24"/>
      <c r="V213" s="25"/>
    </row>
    <row r="214" spans="1:22" ht="14.4">
      <c r="A214" s="17">
        <v>48992</v>
      </c>
      <c r="B214" s="7" t="s">
        <v>2655</v>
      </c>
      <c r="C214" s="1" t="s">
        <v>2656</v>
      </c>
      <c r="D214" s="23" t="s">
        <v>2657</v>
      </c>
      <c r="E214" s="1"/>
      <c r="F214" s="1" t="s">
        <v>2120</v>
      </c>
      <c r="G214" s="1" t="s">
        <v>252</v>
      </c>
      <c r="L214" s="33" t="e">
        <v>#N/A</v>
      </c>
      <c r="M214" s="24"/>
      <c r="V214" s="25"/>
    </row>
    <row r="215" spans="1:22" ht="14.4">
      <c r="A215" s="17">
        <v>48998</v>
      </c>
      <c r="B215" s="7" t="s">
        <v>2658</v>
      </c>
      <c r="C215" s="1" t="s">
        <v>2659</v>
      </c>
      <c r="D215" s="23" t="s">
        <v>2660</v>
      </c>
      <c r="E215" s="1"/>
      <c r="F215" s="1" t="s">
        <v>920</v>
      </c>
      <c r="G215" s="1" t="s">
        <v>82</v>
      </c>
      <c r="L215" s="33" t="e">
        <v>#N/A</v>
      </c>
      <c r="M215" s="24"/>
      <c r="V215" s="25"/>
    </row>
    <row r="216" spans="1:22" ht="14.4">
      <c r="A216" s="17">
        <v>49029</v>
      </c>
      <c r="B216" s="7" t="s">
        <v>2661</v>
      </c>
      <c r="C216" s="1" t="s">
        <v>2662</v>
      </c>
      <c r="D216" s="23" t="s">
        <v>2663</v>
      </c>
      <c r="E216" s="1"/>
      <c r="F216" s="1" t="s">
        <v>1115</v>
      </c>
      <c r="G216" s="1" t="s">
        <v>208</v>
      </c>
      <c r="L216" s="33" t="e">
        <v>#N/A</v>
      </c>
      <c r="M216" s="24"/>
      <c r="V216" s="25"/>
    </row>
    <row r="217" spans="1:22" ht="14.4">
      <c r="A217" s="17">
        <v>49179</v>
      </c>
      <c r="B217" s="7" t="s">
        <v>160</v>
      </c>
      <c r="C217" s="1" t="s">
        <v>2664</v>
      </c>
      <c r="D217" s="23" t="s">
        <v>2665</v>
      </c>
      <c r="E217" s="1"/>
      <c r="F217" s="1" t="s">
        <v>267</v>
      </c>
      <c r="G217" s="1" t="s">
        <v>156</v>
      </c>
      <c r="L217" s="17">
        <v>12</v>
      </c>
      <c r="M217" s="24"/>
      <c r="V217" s="25">
        <f>SUMIF('CBA Breakdown'!A:A,B217,'CBA Breakdown'!B:B)</f>
        <v>0</v>
      </c>
    </row>
    <row r="218" spans="1:22" ht="14.4">
      <c r="A218" s="17">
        <v>48997</v>
      </c>
      <c r="B218" s="7" t="s">
        <v>2666</v>
      </c>
      <c r="C218" s="1" t="s">
        <v>2667</v>
      </c>
      <c r="D218" s="23" t="s">
        <v>2668</v>
      </c>
      <c r="E218" s="1"/>
      <c r="F218" s="1" t="s">
        <v>1243</v>
      </c>
      <c r="G218" s="1" t="s">
        <v>252</v>
      </c>
      <c r="L218" s="33" t="e">
        <v>#N/A</v>
      </c>
      <c r="M218" s="24"/>
      <c r="V218" s="25"/>
    </row>
    <row r="219" spans="1:22" ht="14.4">
      <c r="A219" s="17">
        <v>49134</v>
      </c>
      <c r="B219" s="7" t="s">
        <v>2669</v>
      </c>
      <c r="C219" s="1" t="s">
        <v>2670</v>
      </c>
      <c r="D219" s="23" t="s">
        <v>2671</v>
      </c>
      <c r="E219" s="1"/>
      <c r="F219" s="1" t="s">
        <v>1112</v>
      </c>
      <c r="G219" s="1" t="s">
        <v>82</v>
      </c>
      <c r="L219" s="33" t="e">
        <v>#N/A</v>
      </c>
      <c r="M219" s="24"/>
      <c r="V219" s="25"/>
    </row>
    <row r="220" spans="1:22" ht="14.4">
      <c r="A220" s="17">
        <v>49130</v>
      </c>
      <c r="B220" s="7" t="s">
        <v>2672</v>
      </c>
      <c r="C220" s="1" t="s">
        <v>2673</v>
      </c>
      <c r="D220" s="23" t="s">
        <v>2674</v>
      </c>
      <c r="E220" s="1"/>
      <c r="F220" s="1" t="s">
        <v>2450</v>
      </c>
      <c r="G220" s="1" t="s">
        <v>208</v>
      </c>
      <c r="L220" s="33" t="e">
        <v>#N/A</v>
      </c>
      <c r="M220" s="24"/>
      <c r="V220" s="25"/>
    </row>
    <row r="221" spans="1:22" ht="14.4">
      <c r="A221" s="17">
        <v>49020</v>
      </c>
      <c r="B221" s="7" t="s">
        <v>2675</v>
      </c>
      <c r="C221" s="1" t="s">
        <v>2676</v>
      </c>
      <c r="D221" s="23" t="s">
        <v>2677</v>
      </c>
      <c r="E221" s="1"/>
      <c r="F221" s="1" t="s">
        <v>920</v>
      </c>
      <c r="G221" s="1" t="s">
        <v>156</v>
      </c>
      <c r="L221" s="33" t="e">
        <v>#N/A</v>
      </c>
      <c r="M221" s="24"/>
      <c r="V221" s="25"/>
    </row>
    <row r="222" spans="1:22" ht="14.4">
      <c r="A222" s="17">
        <v>49021</v>
      </c>
      <c r="B222" s="7" t="s">
        <v>2678</v>
      </c>
      <c r="C222" s="1" t="s">
        <v>2679</v>
      </c>
      <c r="D222" s="23" t="s">
        <v>2680</v>
      </c>
      <c r="E222" s="1"/>
      <c r="F222" s="1" t="s">
        <v>1245</v>
      </c>
      <c r="G222" s="1" t="s">
        <v>263</v>
      </c>
      <c r="L222" s="33" t="e">
        <v>#N/A</v>
      </c>
      <c r="M222" s="24"/>
      <c r="V222" s="25"/>
    </row>
    <row r="223" spans="1:22" ht="14.4">
      <c r="A223" s="17">
        <v>49089</v>
      </c>
      <c r="B223" s="7" t="s">
        <v>2681</v>
      </c>
      <c r="C223" s="1" t="s">
        <v>2682</v>
      </c>
      <c r="D223" s="23" t="s">
        <v>2683</v>
      </c>
      <c r="E223" s="1"/>
      <c r="F223" s="1" t="s">
        <v>2684</v>
      </c>
      <c r="G223" s="1" t="s">
        <v>966</v>
      </c>
      <c r="L223" s="33" t="e">
        <v>#N/A</v>
      </c>
      <c r="M223" s="24"/>
      <c r="V223" s="25"/>
    </row>
    <row r="224" spans="1:22" ht="14.4">
      <c r="A224" s="17">
        <v>48962</v>
      </c>
      <c r="B224" s="7" t="s">
        <v>2685</v>
      </c>
      <c r="C224" s="1" t="s">
        <v>2686</v>
      </c>
      <c r="D224" s="23" t="s">
        <v>2687</v>
      </c>
      <c r="E224" s="1"/>
      <c r="F224" s="1" t="s">
        <v>1160</v>
      </c>
      <c r="G224" s="1" t="s">
        <v>263</v>
      </c>
      <c r="L224" s="33" t="e">
        <v>#N/A</v>
      </c>
      <c r="M224" s="24"/>
      <c r="V224" s="25"/>
    </row>
    <row r="225" spans="1:22" ht="14.4">
      <c r="A225" s="17">
        <v>49000</v>
      </c>
      <c r="B225" s="7" t="s">
        <v>2688</v>
      </c>
      <c r="C225" s="1" t="s">
        <v>2689</v>
      </c>
      <c r="D225" s="23" t="s">
        <v>2690</v>
      </c>
      <c r="E225" s="1"/>
      <c r="F225" s="1" t="s">
        <v>2120</v>
      </c>
      <c r="G225" s="1" t="s">
        <v>252</v>
      </c>
      <c r="L225" s="33" t="e">
        <v>#N/A</v>
      </c>
      <c r="M225" s="24"/>
      <c r="V225" s="25"/>
    </row>
    <row r="226" spans="1:22" ht="14.4">
      <c r="A226" s="17">
        <v>49042</v>
      </c>
      <c r="B226" s="7" t="s">
        <v>2691</v>
      </c>
      <c r="C226" s="1" t="s">
        <v>2692</v>
      </c>
      <c r="D226" s="23" t="s">
        <v>2693</v>
      </c>
      <c r="E226" s="1"/>
      <c r="F226" s="1" t="s">
        <v>1243</v>
      </c>
      <c r="G226" s="1" t="s">
        <v>330</v>
      </c>
      <c r="L226" s="33" t="e">
        <v>#N/A</v>
      </c>
      <c r="M226" s="24"/>
      <c r="V226" s="25"/>
    </row>
    <row r="227" spans="1:22" ht="14.4">
      <c r="A227" s="17">
        <v>49019</v>
      </c>
      <c r="B227" s="7" t="s">
        <v>2694</v>
      </c>
      <c r="C227" s="1" t="s">
        <v>2695</v>
      </c>
      <c r="D227" s="23" t="s">
        <v>2696</v>
      </c>
      <c r="E227" s="1"/>
      <c r="F227" s="1" t="s">
        <v>2450</v>
      </c>
      <c r="G227" s="1" t="s">
        <v>208</v>
      </c>
      <c r="L227" s="33" t="e">
        <v>#N/A</v>
      </c>
      <c r="M227" s="24"/>
      <c r="V227" s="25"/>
    </row>
    <row r="228" spans="1:22" ht="14.4">
      <c r="A228" s="17">
        <v>49062</v>
      </c>
      <c r="B228" s="7" t="s">
        <v>2697</v>
      </c>
      <c r="C228" s="1" t="s">
        <v>2698</v>
      </c>
      <c r="D228" s="23" t="s">
        <v>2699</v>
      </c>
      <c r="E228" s="1"/>
      <c r="F228" s="1" t="s">
        <v>2700</v>
      </c>
      <c r="G228" s="1" t="s">
        <v>82</v>
      </c>
      <c r="L228" s="33" t="e">
        <v>#N/A</v>
      </c>
      <c r="M228" s="24"/>
      <c r="V228" s="25"/>
    </row>
    <row r="229" spans="1:22" ht="14.4">
      <c r="A229" s="17">
        <v>49052</v>
      </c>
      <c r="B229" s="7" t="s">
        <v>2701</v>
      </c>
      <c r="C229" s="1" t="s">
        <v>2702</v>
      </c>
      <c r="D229" s="23" t="s">
        <v>2703</v>
      </c>
      <c r="E229" s="1"/>
      <c r="F229" s="1" t="s">
        <v>1265</v>
      </c>
      <c r="G229" s="1" t="s">
        <v>263</v>
      </c>
      <c r="L229" s="33" t="e">
        <v>#N/A</v>
      </c>
      <c r="M229" s="24"/>
      <c r="V229" s="25"/>
    </row>
    <row r="230" spans="1:22" ht="14.4">
      <c r="A230" s="17">
        <v>49056</v>
      </c>
      <c r="B230" s="7" t="s">
        <v>2704</v>
      </c>
      <c r="C230" s="1" t="s">
        <v>2705</v>
      </c>
      <c r="D230" s="23" t="s">
        <v>2706</v>
      </c>
      <c r="E230" s="1"/>
      <c r="F230" s="1" t="s">
        <v>2707</v>
      </c>
      <c r="G230" s="1" t="s">
        <v>82</v>
      </c>
      <c r="L230" s="33" t="e">
        <v>#N/A</v>
      </c>
      <c r="M230" s="24"/>
      <c r="V230" s="25"/>
    </row>
    <row r="231" spans="1:22" ht="14.4">
      <c r="A231" s="17">
        <v>49043</v>
      </c>
      <c r="B231" s="7" t="s">
        <v>2708</v>
      </c>
      <c r="C231" s="1" t="s">
        <v>2709</v>
      </c>
      <c r="D231" s="23" t="s">
        <v>2710</v>
      </c>
      <c r="E231" s="1"/>
      <c r="F231" s="1" t="s">
        <v>2450</v>
      </c>
      <c r="G231" s="1" t="s">
        <v>208</v>
      </c>
      <c r="L231" s="33" t="e">
        <v>#N/A</v>
      </c>
      <c r="M231" s="24"/>
      <c r="V231" s="25"/>
    </row>
    <row r="232" spans="1:22" ht="14.4">
      <c r="A232" s="17">
        <v>49050</v>
      </c>
      <c r="B232" s="7" t="s">
        <v>2711</v>
      </c>
      <c r="C232" s="1" t="s">
        <v>2712</v>
      </c>
      <c r="D232" s="23" t="s">
        <v>2713</v>
      </c>
      <c r="E232" s="1"/>
      <c r="F232" s="1" t="s">
        <v>1142</v>
      </c>
      <c r="G232" s="1" t="s">
        <v>82</v>
      </c>
      <c r="L232" s="33" t="e">
        <v>#N/A</v>
      </c>
      <c r="M232" s="24"/>
      <c r="V232" s="25"/>
    </row>
    <row r="233" spans="1:22" ht="14.4">
      <c r="A233" s="17">
        <v>49018</v>
      </c>
      <c r="B233" s="7" t="s">
        <v>2714</v>
      </c>
      <c r="C233" s="1" t="s">
        <v>2715</v>
      </c>
      <c r="D233" s="23" t="s">
        <v>2716</v>
      </c>
      <c r="E233" s="1"/>
      <c r="F233" s="1" t="s">
        <v>1160</v>
      </c>
      <c r="G233" s="1" t="s">
        <v>263</v>
      </c>
      <c r="L233" s="33" t="e">
        <v>#N/A</v>
      </c>
      <c r="M233" s="24"/>
      <c r="V233" s="25"/>
    </row>
    <row r="234" spans="1:22" ht="14.4">
      <c r="A234" s="17">
        <v>49051</v>
      </c>
      <c r="B234" s="7" t="s">
        <v>2717</v>
      </c>
      <c r="C234" s="1" t="s">
        <v>2718</v>
      </c>
      <c r="D234" s="23" t="s">
        <v>2719</v>
      </c>
      <c r="E234" s="1"/>
      <c r="F234" s="1" t="s">
        <v>1265</v>
      </c>
      <c r="G234" s="1" t="s">
        <v>263</v>
      </c>
      <c r="L234" s="33" t="e">
        <v>#N/A</v>
      </c>
      <c r="M234" s="24"/>
      <c r="V234" s="25"/>
    </row>
    <row r="235" spans="1:22" ht="14.4">
      <c r="A235" s="17">
        <v>49152</v>
      </c>
      <c r="B235" s="7" t="s">
        <v>2720</v>
      </c>
      <c r="C235" s="1" t="s">
        <v>2721</v>
      </c>
      <c r="D235" s="23" t="s">
        <v>2722</v>
      </c>
      <c r="E235" s="1"/>
      <c r="F235" s="1" t="s">
        <v>1243</v>
      </c>
      <c r="G235" s="1" t="s">
        <v>966</v>
      </c>
      <c r="L235" s="33" t="e">
        <v>#N/A</v>
      </c>
      <c r="M235" s="24"/>
      <c r="V235" s="25"/>
    </row>
    <row r="236" spans="1:22" ht="14.4">
      <c r="A236" s="17">
        <v>49017</v>
      </c>
      <c r="B236" s="7" t="s">
        <v>2720</v>
      </c>
      <c r="C236" s="1" t="s">
        <v>2721</v>
      </c>
      <c r="D236" s="23" t="s">
        <v>2722</v>
      </c>
      <c r="E236" s="1"/>
      <c r="F236" s="1" t="s">
        <v>1243</v>
      </c>
      <c r="G236" s="1" t="s">
        <v>966</v>
      </c>
      <c r="L236" s="33" t="e">
        <v>#N/A</v>
      </c>
      <c r="M236" s="24"/>
      <c r="V236" s="25"/>
    </row>
    <row r="237" spans="1:22" ht="14.4">
      <c r="A237" s="17">
        <v>49044</v>
      </c>
      <c r="B237" s="7" t="s">
        <v>2723</v>
      </c>
      <c r="C237" s="1" t="s">
        <v>2724</v>
      </c>
      <c r="D237" s="23" t="s">
        <v>2725</v>
      </c>
      <c r="E237" s="1"/>
      <c r="F237" s="1" t="s">
        <v>2726</v>
      </c>
      <c r="G237" s="1" t="s">
        <v>263</v>
      </c>
      <c r="L237" s="33" t="e">
        <v>#N/A</v>
      </c>
      <c r="M237" s="24"/>
      <c r="V237" s="25"/>
    </row>
    <row r="238" spans="1:22" ht="14.4">
      <c r="A238" s="17">
        <v>49016</v>
      </c>
      <c r="B238" s="7" t="s">
        <v>2727</v>
      </c>
      <c r="C238" s="1" t="s">
        <v>2728</v>
      </c>
      <c r="D238" s="23" t="s">
        <v>2729</v>
      </c>
      <c r="E238" s="1"/>
      <c r="F238" s="1" t="s">
        <v>2208</v>
      </c>
      <c r="G238" s="1" t="s">
        <v>263</v>
      </c>
      <c r="L238" s="33" t="e">
        <v>#N/A</v>
      </c>
      <c r="M238" s="24"/>
      <c r="V238" s="25"/>
    </row>
    <row r="239" spans="1:22" ht="14.4">
      <c r="A239" s="17">
        <v>49015</v>
      </c>
      <c r="B239" s="7" t="s">
        <v>2730</v>
      </c>
      <c r="C239" s="1" t="s">
        <v>2731</v>
      </c>
      <c r="D239" s="23" t="s">
        <v>2732</v>
      </c>
      <c r="E239" s="1"/>
      <c r="F239" s="1" t="s">
        <v>2236</v>
      </c>
      <c r="G239" s="1" t="s">
        <v>263</v>
      </c>
      <c r="L239" s="33" t="e">
        <v>#N/A</v>
      </c>
      <c r="M239" s="24"/>
      <c r="V239" s="25"/>
    </row>
    <row r="240" spans="1:22" ht="14.4">
      <c r="A240" s="17">
        <v>49097</v>
      </c>
      <c r="B240" s="7" t="s">
        <v>2733</v>
      </c>
      <c r="C240" s="1" t="s">
        <v>2734</v>
      </c>
      <c r="D240" s="23" t="s">
        <v>2735</v>
      </c>
      <c r="E240" s="1"/>
      <c r="F240" s="1" t="s">
        <v>1358</v>
      </c>
      <c r="G240" s="1" t="s">
        <v>208</v>
      </c>
      <c r="L240" s="33" t="e">
        <v>#N/A</v>
      </c>
      <c r="M240" s="24"/>
      <c r="V240" s="25"/>
    </row>
    <row r="241" spans="1:22" ht="14.4">
      <c r="A241" s="17">
        <v>49014</v>
      </c>
      <c r="B241" s="7" t="s">
        <v>2736</v>
      </c>
      <c r="C241" s="1" t="s">
        <v>2737</v>
      </c>
      <c r="D241" s="23" t="s">
        <v>2738</v>
      </c>
      <c r="E241" s="1"/>
      <c r="F241" s="1" t="s">
        <v>1160</v>
      </c>
      <c r="G241" s="1" t="s">
        <v>263</v>
      </c>
      <c r="L241" s="33" t="e">
        <v>#N/A</v>
      </c>
      <c r="M241" s="24"/>
      <c r="V241" s="25"/>
    </row>
    <row r="242" spans="1:22" ht="14.4">
      <c r="A242" s="17">
        <v>49138</v>
      </c>
      <c r="B242" s="7" t="s">
        <v>2739</v>
      </c>
      <c r="C242" s="1" t="s">
        <v>2740</v>
      </c>
      <c r="D242" s="23" t="s">
        <v>2741</v>
      </c>
      <c r="E242" s="1"/>
      <c r="F242" s="1" t="s">
        <v>1243</v>
      </c>
      <c r="G242" s="1" t="s">
        <v>263</v>
      </c>
      <c r="L242" s="33" t="e">
        <v>#N/A</v>
      </c>
      <c r="M242" s="24"/>
      <c r="V242" s="25"/>
    </row>
    <row r="243" spans="1:22" ht="14.4">
      <c r="A243" s="17">
        <v>49013</v>
      </c>
      <c r="B243" s="7" t="s">
        <v>2742</v>
      </c>
      <c r="C243" s="1" t="s">
        <v>2743</v>
      </c>
      <c r="D243" s="23" t="s">
        <v>2744</v>
      </c>
      <c r="E243" s="1"/>
      <c r="F243" s="1" t="s">
        <v>1265</v>
      </c>
      <c r="G243" s="1" t="s">
        <v>263</v>
      </c>
      <c r="L243" s="33" t="e">
        <v>#N/A</v>
      </c>
      <c r="M243" s="24"/>
      <c r="V243" s="25"/>
    </row>
    <row r="244" spans="1:22" ht="14.4">
      <c r="A244" s="17">
        <v>49011</v>
      </c>
      <c r="B244" s="7" t="s">
        <v>2745</v>
      </c>
      <c r="C244" s="1" t="s">
        <v>2746</v>
      </c>
      <c r="D244" s="23" t="s">
        <v>2747</v>
      </c>
      <c r="E244" s="1"/>
      <c r="F244" s="1" t="s">
        <v>1160</v>
      </c>
      <c r="G244" s="1" t="s">
        <v>263</v>
      </c>
      <c r="L244" s="33" t="e">
        <v>#N/A</v>
      </c>
      <c r="M244" s="24"/>
      <c r="V244" s="25"/>
    </row>
    <row r="245" spans="1:22" ht="14.4">
      <c r="A245" s="17">
        <v>49012</v>
      </c>
      <c r="B245" s="7" t="s">
        <v>2748</v>
      </c>
      <c r="C245" s="1" t="s">
        <v>2749</v>
      </c>
      <c r="D245" s="23" t="s">
        <v>2750</v>
      </c>
      <c r="E245" s="1"/>
      <c r="F245" s="1" t="s">
        <v>2215</v>
      </c>
      <c r="G245" s="1" t="s">
        <v>263</v>
      </c>
      <c r="L245" s="33" t="e">
        <v>#N/A</v>
      </c>
      <c r="M245" s="24"/>
      <c r="V245" s="25"/>
    </row>
    <row r="246" spans="1:22" ht="14.4">
      <c r="A246" s="17">
        <v>49035</v>
      </c>
      <c r="B246" s="7" t="s">
        <v>2751</v>
      </c>
      <c r="C246" s="1" t="s">
        <v>2752</v>
      </c>
      <c r="D246" s="23" t="s">
        <v>2753</v>
      </c>
      <c r="E246" s="1"/>
      <c r="F246" s="1" t="s">
        <v>2208</v>
      </c>
      <c r="G246" s="1" t="s">
        <v>263</v>
      </c>
      <c r="L246" s="33" t="e">
        <v>#N/A</v>
      </c>
      <c r="M246" s="24"/>
      <c r="V246" s="25"/>
    </row>
    <row r="247" spans="1:22" ht="14.4">
      <c r="A247" s="17">
        <v>49010</v>
      </c>
      <c r="B247" s="7" t="s">
        <v>2754</v>
      </c>
      <c r="C247" s="1" t="s">
        <v>2755</v>
      </c>
      <c r="D247" s="23" t="s">
        <v>2756</v>
      </c>
      <c r="E247" s="1"/>
      <c r="F247" s="1" t="s">
        <v>1160</v>
      </c>
      <c r="G247" s="1" t="s">
        <v>156</v>
      </c>
      <c r="L247" s="33" t="e">
        <v>#N/A</v>
      </c>
      <c r="M247" s="24"/>
      <c r="V247" s="25"/>
    </row>
    <row r="248" spans="1:22" ht="14.4">
      <c r="A248" s="17">
        <v>49057</v>
      </c>
      <c r="B248" s="7" t="s">
        <v>2757</v>
      </c>
      <c r="C248" s="1" t="s">
        <v>2758</v>
      </c>
      <c r="D248" s="23" t="s">
        <v>2759</v>
      </c>
      <c r="E248" s="1"/>
      <c r="F248" s="1" t="s">
        <v>1142</v>
      </c>
      <c r="G248" s="1" t="s">
        <v>82</v>
      </c>
      <c r="L248" s="33" t="e">
        <v>#N/A</v>
      </c>
      <c r="M248" s="24"/>
      <c r="V248" s="25"/>
    </row>
    <row r="249" spans="1:22" ht="14.4">
      <c r="A249" s="17">
        <v>49094</v>
      </c>
      <c r="B249" s="7" t="s">
        <v>2760</v>
      </c>
      <c r="C249" s="1" t="s">
        <v>2761</v>
      </c>
      <c r="D249" s="23" t="s">
        <v>2762</v>
      </c>
      <c r="E249" s="1"/>
      <c r="F249" s="1" t="s">
        <v>2591</v>
      </c>
      <c r="G249" s="1" t="s">
        <v>263</v>
      </c>
      <c r="L249" s="33" t="e">
        <v>#N/A</v>
      </c>
      <c r="M249" s="24"/>
      <c r="V249" s="25"/>
    </row>
    <row r="250" spans="1:22" ht="14.4">
      <c r="A250" s="17">
        <v>49049</v>
      </c>
      <c r="B250" s="7" t="s">
        <v>2763</v>
      </c>
      <c r="C250" s="1" t="s">
        <v>2764</v>
      </c>
      <c r="D250" s="23" t="s">
        <v>2765</v>
      </c>
      <c r="E250" s="1"/>
      <c r="F250" s="1" t="s">
        <v>2215</v>
      </c>
      <c r="G250" s="1" t="s">
        <v>208</v>
      </c>
      <c r="L250" s="33" t="e">
        <v>#N/A</v>
      </c>
      <c r="M250" s="24"/>
      <c r="V250" s="25"/>
    </row>
    <row r="251" spans="1:22" ht="14.4">
      <c r="A251" s="17">
        <v>49009</v>
      </c>
      <c r="B251" s="7" t="s">
        <v>2766</v>
      </c>
      <c r="C251" s="1" t="s">
        <v>2767</v>
      </c>
      <c r="D251" s="23" t="s">
        <v>2768</v>
      </c>
      <c r="E251" s="1"/>
      <c r="F251" s="1" t="s">
        <v>1243</v>
      </c>
      <c r="G251" s="1" t="s">
        <v>263</v>
      </c>
      <c r="L251" s="33" t="e">
        <v>#N/A</v>
      </c>
      <c r="M251" s="24"/>
      <c r="V251" s="25"/>
    </row>
    <row r="252" spans="1:22" ht="14.4">
      <c r="A252" s="17">
        <v>49137</v>
      </c>
      <c r="B252" s="7" t="s">
        <v>2769</v>
      </c>
      <c r="C252" s="1" t="s">
        <v>2770</v>
      </c>
      <c r="D252" s="23" t="s">
        <v>2771</v>
      </c>
      <c r="E252" s="1"/>
      <c r="F252" s="1" t="s">
        <v>1265</v>
      </c>
      <c r="G252" s="1" t="s">
        <v>263</v>
      </c>
      <c r="L252" s="33" t="e">
        <v>#N/A</v>
      </c>
      <c r="M252" s="24"/>
      <c r="V252" s="25"/>
    </row>
    <row r="253" spans="1:22" ht="14.4">
      <c r="A253" s="17">
        <v>49008</v>
      </c>
      <c r="B253" s="7" t="s">
        <v>2772</v>
      </c>
      <c r="C253" s="1" t="s">
        <v>2773</v>
      </c>
      <c r="D253" s="23" t="s">
        <v>2774</v>
      </c>
      <c r="E253" s="1"/>
      <c r="F253" s="1" t="s">
        <v>1160</v>
      </c>
      <c r="G253" s="1" t="s">
        <v>263</v>
      </c>
      <c r="L253" s="33" t="e">
        <v>#N/A</v>
      </c>
      <c r="M253" s="24"/>
      <c r="V253" s="25"/>
    </row>
    <row r="254" spans="1:22" ht="14.4">
      <c r="A254" s="17">
        <v>49007</v>
      </c>
      <c r="B254" s="7" t="s">
        <v>2775</v>
      </c>
      <c r="C254" s="1" t="s">
        <v>2776</v>
      </c>
      <c r="D254" s="23" t="s">
        <v>2777</v>
      </c>
      <c r="E254" s="1"/>
      <c r="F254" s="1" t="s">
        <v>1160</v>
      </c>
      <c r="G254" s="1" t="s">
        <v>263</v>
      </c>
      <c r="L254" s="33" t="e">
        <v>#N/A</v>
      </c>
      <c r="M254" s="24"/>
      <c r="V254" s="25"/>
    </row>
    <row r="255" spans="1:22" ht="14.4">
      <c r="A255" s="17">
        <v>49045</v>
      </c>
      <c r="B255" s="7" t="s">
        <v>2778</v>
      </c>
      <c r="C255" s="1" t="s">
        <v>2779</v>
      </c>
      <c r="D255" s="23" t="s">
        <v>2780</v>
      </c>
      <c r="E255" s="1"/>
      <c r="F255" s="1" t="s">
        <v>1245</v>
      </c>
      <c r="G255" s="1" t="s">
        <v>263</v>
      </c>
      <c r="L255" s="33" t="e">
        <v>#N/A</v>
      </c>
      <c r="M255" s="24"/>
      <c r="V255" s="25"/>
    </row>
    <row r="256" spans="1:22" ht="14.4">
      <c r="A256" s="17">
        <v>48993</v>
      </c>
      <c r="B256" s="7" t="s">
        <v>2781</v>
      </c>
      <c r="C256" s="1" t="s">
        <v>2782</v>
      </c>
      <c r="D256" s="23" t="s">
        <v>2783</v>
      </c>
      <c r="E256" s="1"/>
      <c r="F256" s="1" t="s">
        <v>2784</v>
      </c>
      <c r="G256" s="1" t="s">
        <v>82</v>
      </c>
      <c r="L256" s="33" t="e">
        <v>#N/A</v>
      </c>
      <c r="M256" s="24"/>
      <c r="V256" s="25"/>
    </row>
    <row r="257" spans="1:22" ht="14.4">
      <c r="A257" s="17">
        <v>49074</v>
      </c>
      <c r="B257" s="7" t="s">
        <v>2785</v>
      </c>
      <c r="C257" s="1" t="s">
        <v>2786</v>
      </c>
      <c r="D257" s="23" t="s">
        <v>2787</v>
      </c>
      <c r="E257" s="1"/>
      <c r="F257" s="1" t="s">
        <v>1193</v>
      </c>
      <c r="G257" s="1" t="s">
        <v>263</v>
      </c>
      <c r="L257" s="33" t="e">
        <v>#N/A</v>
      </c>
      <c r="M257" s="24"/>
      <c r="V257" s="25"/>
    </row>
    <row r="258" spans="1:22" ht="14.4">
      <c r="A258" s="17">
        <v>49059</v>
      </c>
      <c r="B258" s="7" t="s">
        <v>2788</v>
      </c>
      <c r="C258" s="1" t="s">
        <v>2789</v>
      </c>
      <c r="D258" s="23" t="s">
        <v>2790</v>
      </c>
      <c r="E258" s="1"/>
      <c r="F258" s="1" t="s">
        <v>1243</v>
      </c>
      <c r="G258" s="1" t="s">
        <v>82</v>
      </c>
      <c r="L258" s="33" t="e">
        <v>#N/A</v>
      </c>
      <c r="M258" s="24"/>
      <c r="V258" s="25"/>
    </row>
    <row r="259" spans="1:22" ht="14.4">
      <c r="A259" s="17">
        <v>49136</v>
      </c>
      <c r="B259" s="7" t="s">
        <v>2791</v>
      </c>
      <c r="C259" s="1" t="s">
        <v>2792</v>
      </c>
      <c r="D259" s="23" t="s">
        <v>2793</v>
      </c>
      <c r="E259" s="1"/>
      <c r="F259" s="1" t="s">
        <v>2338</v>
      </c>
      <c r="G259" s="1" t="s">
        <v>263</v>
      </c>
      <c r="L259" s="33" t="e">
        <v>#N/A</v>
      </c>
      <c r="M259" s="24"/>
      <c r="V259" s="25"/>
    </row>
    <row r="260" spans="1:22" ht="14.4">
      <c r="A260" s="17">
        <v>49046</v>
      </c>
      <c r="B260" s="7" t="s">
        <v>2794</v>
      </c>
      <c r="C260" s="1" t="s">
        <v>2795</v>
      </c>
      <c r="D260" s="23" t="s">
        <v>2796</v>
      </c>
      <c r="E260" s="1"/>
      <c r="F260" s="1" t="s">
        <v>1245</v>
      </c>
      <c r="G260" s="1" t="s">
        <v>263</v>
      </c>
      <c r="L260" s="33" t="e">
        <v>#N/A</v>
      </c>
      <c r="M260" s="24"/>
      <c r="V260" s="25"/>
    </row>
    <row r="261" spans="1:22" ht="14.4">
      <c r="A261" s="17">
        <v>49090</v>
      </c>
      <c r="B261" s="7" t="s">
        <v>2797</v>
      </c>
      <c r="C261" s="1" t="s">
        <v>2798</v>
      </c>
      <c r="D261" s="23" t="s">
        <v>2799</v>
      </c>
      <c r="E261" s="1"/>
      <c r="F261" s="1" t="s">
        <v>2120</v>
      </c>
      <c r="G261" s="1" t="s">
        <v>82</v>
      </c>
      <c r="L261" s="33" t="e">
        <v>#N/A</v>
      </c>
      <c r="M261" s="24"/>
      <c r="V261" s="25"/>
    </row>
    <row r="262" spans="1:22" ht="14.4">
      <c r="A262" s="17">
        <v>49005</v>
      </c>
      <c r="B262" s="7" t="s">
        <v>2800</v>
      </c>
      <c r="C262" s="1" t="s">
        <v>2801</v>
      </c>
      <c r="D262" s="23" t="s">
        <v>2802</v>
      </c>
      <c r="E262" s="1"/>
      <c r="F262" s="1" t="s">
        <v>2208</v>
      </c>
      <c r="G262" s="1" t="s">
        <v>82</v>
      </c>
      <c r="L262" s="33" t="e">
        <v>#N/A</v>
      </c>
      <c r="M262" s="24"/>
      <c r="V262" s="25"/>
    </row>
    <row r="263" spans="1:22" ht="14.4">
      <c r="A263" s="17">
        <v>49006</v>
      </c>
      <c r="B263" s="7" t="s">
        <v>2803</v>
      </c>
      <c r="C263" s="1" t="s">
        <v>2804</v>
      </c>
      <c r="D263" s="23" t="s">
        <v>2805</v>
      </c>
      <c r="E263" s="1"/>
      <c r="F263" s="1" t="s">
        <v>1160</v>
      </c>
      <c r="G263" s="1" t="s">
        <v>263</v>
      </c>
      <c r="L263" s="33" t="e">
        <v>#N/A</v>
      </c>
      <c r="M263" s="24"/>
      <c r="V263" s="25"/>
    </row>
    <row r="264" spans="1:22" ht="14.4">
      <c r="A264" s="17">
        <v>49004</v>
      </c>
      <c r="B264" s="7" t="s">
        <v>2806</v>
      </c>
      <c r="C264" s="1" t="s">
        <v>2807</v>
      </c>
      <c r="D264" s="23" t="s">
        <v>2808</v>
      </c>
      <c r="E264" s="1"/>
      <c r="F264" s="1" t="s">
        <v>2208</v>
      </c>
      <c r="G264" s="1" t="s">
        <v>82</v>
      </c>
      <c r="L264" s="33" t="e">
        <v>#N/A</v>
      </c>
      <c r="M264" s="24"/>
      <c r="V264" s="25"/>
    </row>
    <row r="265" spans="1:22" ht="14.4">
      <c r="A265" s="17">
        <v>49058</v>
      </c>
      <c r="B265" s="7" t="s">
        <v>2809</v>
      </c>
      <c r="C265" s="1" t="s">
        <v>2810</v>
      </c>
      <c r="D265" s="23" t="s">
        <v>2811</v>
      </c>
      <c r="E265" s="1"/>
      <c r="F265" s="1" t="s">
        <v>1243</v>
      </c>
      <c r="G265" s="1" t="s">
        <v>263</v>
      </c>
      <c r="L265" s="33" t="e">
        <v>#N/A</v>
      </c>
      <c r="M265" s="24"/>
      <c r="V265" s="25"/>
    </row>
    <row r="266" spans="1:22" ht="14.4">
      <c r="A266" s="17">
        <v>48961</v>
      </c>
      <c r="B266" s="7" t="s">
        <v>2812</v>
      </c>
      <c r="C266" s="1" t="s">
        <v>2813</v>
      </c>
      <c r="D266" s="23" t="s">
        <v>2814</v>
      </c>
      <c r="E266" s="1"/>
      <c r="F266" s="1" t="s">
        <v>1243</v>
      </c>
      <c r="G266" s="1" t="s">
        <v>263</v>
      </c>
      <c r="L266" s="33" t="e">
        <v>#N/A</v>
      </c>
      <c r="M266" s="24"/>
      <c r="V266" s="25"/>
    </row>
    <row r="267" spans="1:22" ht="14.4">
      <c r="A267" s="17">
        <v>49003</v>
      </c>
      <c r="B267" s="7" t="s">
        <v>2815</v>
      </c>
      <c r="C267" s="1" t="s">
        <v>2816</v>
      </c>
      <c r="D267" s="23" t="s">
        <v>2817</v>
      </c>
      <c r="E267" s="1"/>
      <c r="F267" s="1" t="s">
        <v>2236</v>
      </c>
      <c r="G267" s="1" t="s">
        <v>263</v>
      </c>
      <c r="L267" s="33" t="e">
        <v>#N/A</v>
      </c>
      <c r="M267" s="24"/>
      <c r="V267" s="25"/>
    </row>
    <row r="268" spans="1:22" ht="14.4">
      <c r="A268" s="17">
        <v>49047</v>
      </c>
      <c r="B268" s="7" t="s">
        <v>2818</v>
      </c>
      <c r="C268" s="1" t="s">
        <v>2819</v>
      </c>
      <c r="D268" s="23" t="s">
        <v>2820</v>
      </c>
      <c r="E268" s="1"/>
      <c r="F268" s="1" t="s">
        <v>1358</v>
      </c>
      <c r="G268" s="1" t="s">
        <v>82</v>
      </c>
      <c r="L268" s="33" t="e">
        <v>#N/A</v>
      </c>
      <c r="M268" s="24"/>
      <c r="V268" s="25"/>
    </row>
    <row r="269" spans="1:22" ht="14.4">
      <c r="A269" s="17">
        <v>49048</v>
      </c>
      <c r="B269" s="7" t="s">
        <v>2821</v>
      </c>
      <c r="C269" s="1" t="s">
        <v>2822</v>
      </c>
      <c r="D269" s="23" t="s">
        <v>2823</v>
      </c>
      <c r="E269" s="1"/>
      <c r="F269" s="1" t="s">
        <v>1243</v>
      </c>
      <c r="G269" s="1" t="s">
        <v>330</v>
      </c>
      <c r="L269" s="33" t="e">
        <v>#N/A</v>
      </c>
      <c r="M269" s="24"/>
      <c r="V269" s="25"/>
    </row>
    <row r="270" spans="1:22" ht="14.4">
      <c r="A270" s="17">
        <v>49033</v>
      </c>
      <c r="B270" s="7" t="s">
        <v>2824</v>
      </c>
      <c r="C270" s="1" t="s">
        <v>2825</v>
      </c>
      <c r="D270" s="23" t="s">
        <v>2826</v>
      </c>
      <c r="E270" s="1"/>
      <c r="F270" s="1" t="s">
        <v>2120</v>
      </c>
      <c r="G270" s="1" t="s">
        <v>208</v>
      </c>
      <c r="L270" s="33" t="e">
        <v>#N/A</v>
      </c>
      <c r="M270" s="24"/>
      <c r="V270" s="25"/>
    </row>
    <row r="271" spans="1:22" ht="14.4">
      <c r="A271" s="17">
        <v>49002</v>
      </c>
      <c r="B271" s="7" t="s">
        <v>2827</v>
      </c>
      <c r="C271" s="1" t="s">
        <v>2828</v>
      </c>
      <c r="D271" s="23" t="s">
        <v>2829</v>
      </c>
      <c r="E271" s="1"/>
      <c r="F271" s="1" t="s">
        <v>1265</v>
      </c>
      <c r="G271" s="1" t="s">
        <v>263</v>
      </c>
      <c r="L271" s="33" t="e">
        <v>#N/A</v>
      </c>
      <c r="M271" s="24"/>
      <c r="V271" s="25"/>
    </row>
    <row r="272" spans="1:22" ht="14.4">
      <c r="A272" s="17">
        <v>49060</v>
      </c>
      <c r="B272" s="7" t="s">
        <v>2830</v>
      </c>
      <c r="C272" s="1" t="s">
        <v>2831</v>
      </c>
      <c r="D272" s="23" t="s">
        <v>2832</v>
      </c>
      <c r="E272" s="1"/>
      <c r="F272" s="1" t="s">
        <v>1160</v>
      </c>
      <c r="G272" s="1" t="s">
        <v>263</v>
      </c>
      <c r="L272" s="33" t="e">
        <v>#N/A</v>
      </c>
      <c r="M272" s="24"/>
      <c r="V272" s="25"/>
    </row>
    <row r="273" spans="1:24" ht="14.4">
      <c r="A273" s="17">
        <v>49084</v>
      </c>
      <c r="B273" s="7" t="s">
        <v>2833</v>
      </c>
      <c r="C273" s="1" t="s">
        <v>2834</v>
      </c>
      <c r="D273" s="23" t="s">
        <v>2835</v>
      </c>
      <c r="E273" s="1"/>
      <c r="F273" s="1" t="s">
        <v>2120</v>
      </c>
      <c r="G273" s="1" t="s">
        <v>208</v>
      </c>
      <c r="L273" s="33" t="e">
        <v>#N/A</v>
      </c>
      <c r="M273" s="24"/>
      <c r="V273" s="25"/>
    </row>
    <row r="274" spans="1:24" ht="14.4">
      <c r="A274" s="17">
        <v>49209</v>
      </c>
      <c r="B274" s="7" t="s">
        <v>2836</v>
      </c>
      <c r="C274" s="1" t="s">
        <v>2837</v>
      </c>
      <c r="D274" s="23" t="s">
        <v>2838</v>
      </c>
      <c r="E274" s="1"/>
      <c r="F274" s="1" t="s">
        <v>2208</v>
      </c>
      <c r="G274" s="1" t="s">
        <v>263</v>
      </c>
      <c r="L274" s="33" t="e">
        <v>#N/A</v>
      </c>
      <c r="M274" s="24"/>
      <c r="V274" s="25"/>
    </row>
    <row r="275" spans="1:24" ht="14.4">
      <c r="A275" s="17">
        <v>48990</v>
      </c>
      <c r="B275" s="7" t="s">
        <v>2839</v>
      </c>
      <c r="C275" s="1" t="s">
        <v>2840</v>
      </c>
      <c r="D275" s="23" t="s">
        <v>2841</v>
      </c>
      <c r="E275" s="1"/>
      <c r="F275" s="1" t="s">
        <v>1160</v>
      </c>
      <c r="G275" s="1" t="s">
        <v>263</v>
      </c>
      <c r="L275" s="33" t="e">
        <v>#N/A</v>
      </c>
      <c r="M275" s="24"/>
      <c r="V275" s="25"/>
    </row>
    <row r="276" spans="1:24" ht="14.4">
      <c r="A276" s="17">
        <v>48991</v>
      </c>
      <c r="B276" s="7" t="s">
        <v>2842</v>
      </c>
      <c r="C276" s="1" t="s">
        <v>2843</v>
      </c>
      <c r="D276" s="23" t="s">
        <v>2844</v>
      </c>
      <c r="E276" s="1"/>
      <c r="F276" s="1" t="s">
        <v>1265</v>
      </c>
      <c r="G276" s="1" t="s">
        <v>156</v>
      </c>
      <c r="L276" s="33" t="e">
        <v>#N/A</v>
      </c>
      <c r="M276" s="24"/>
      <c r="V276" s="25"/>
    </row>
    <row r="277" spans="1:24" ht="14.4">
      <c r="A277" s="17">
        <v>48969</v>
      </c>
      <c r="B277" s="7" t="s">
        <v>2845</v>
      </c>
      <c r="C277" s="1" t="s">
        <v>2846</v>
      </c>
      <c r="D277" s="23" t="s">
        <v>2847</v>
      </c>
      <c r="E277" s="1"/>
      <c r="F277" s="1" t="s">
        <v>1243</v>
      </c>
      <c r="G277" s="1" t="s">
        <v>82</v>
      </c>
      <c r="I277" s="15">
        <v>3.5</v>
      </c>
      <c r="K277" s="15">
        <v>0</v>
      </c>
      <c r="L277" s="33">
        <v>0</v>
      </c>
      <c r="M277" s="30">
        <v>0</v>
      </c>
      <c r="N277" s="15">
        <v>0</v>
      </c>
      <c r="O277" s="15">
        <v>0</v>
      </c>
      <c r="P277" s="15">
        <v>0</v>
      </c>
      <c r="Q277" s="15">
        <v>0</v>
      </c>
      <c r="R277" s="15"/>
      <c r="S277" s="15">
        <v>0</v>
      </c>
      <c r="U277" s="15">
        <v>252</v>
      </c>
      <c r="V277" s="25"/>
      <c r="X277" s="15" t="s">
        <v>2848</v>
      </c>
    </row>
    <row r="278" spans="1:24" ht="14.4">
      <c r="A278" s="17">
        <v>48968</v>
      </c>
      <c r="B278" s="7" t="s">
        <v>2849</v>
      </c>
      <c r="C278" s="1" t="s">
        <v>2850</v>
      </c>
      <c r="D278" s="23" t="s">
        <v>2851</v>
      </c>
      <c r="E278" s="1"/>
      <c r="F278" s="1" t="s">
        <v>1783</v>
      </c>
      <c r="G278" s="1" t="s">
        <v>82</v>
      </c>
      <c r="H278" s="15"/>
      <c r="K278" s="15">
        <v>6</v>
      </c>
      <c r="L278" s="33">
        <v>0</v>
      </c>
      <c r="M278" s="30">
        <v>0</v>
      </c>
      <c r="N278" s="15">
        <v>0</v>
      </c>
      <c r="O278" s="15">
        <v>0</v>
      </c>
      <c r="P278" s="15">
        <v>0</v>
      </c>
      <c r="Q278" s="15">
        <v>0</v>
      </c>
      <c r="R278" s="15"/>
      <c r="S278" s="15">
        <v>0</v>
      </c>
      <c r="U278" s="15">
        <v>125</v>
      </c>
      <c r="V278" s="25"/>
      <c r="X278" s="15" t="s">
        <v>2852</v>
      </c>
    </row>
    <row r="279" spans="1:24" ht="14.4">
      <c r="A279" s="17">
        <v>48970</v>
      </c>
      <c r="B279" s="7" t="s">
        <v>2853</v>
      </c>
      <c r="C279" s="1" t="s">
        <v>2854</v>
      </c>
      <c r="D279" s="23" t="s">
        <v>2855</v>
      </c>
      <c r="E279" s="1"/>
      <c r="F279" s="1" t="s">
        <v>1783</v>
      </c>
      <c r="G279" s="1" t="s">
        <v>82</v>
      </c>
      <c r="I279" s="15">
        <v>0.4</v>
      </c>
      <c r="L279" s="33">
        <v>0</v>
      </c>
      <c r="M279" s="30">
        <v>0</v>
      </c>
      <c r="N279" s="15">
        <v>0</v>
      </c>
      <c r="O279" s="15">
        <v>0</v>
      </c>
      <c r="P279" s="15">
        <v>0</v>
      </c>
      <c r="Q279" s="15">
        <v>0</v>
      </c>
      <c r="R279" s="15"/>
      <c r="S279" s="15">
        <v>0</v>
      </c>
      <c r="U279" s="15">
        <v>618</v>
      </c>
      <c r="V279" s="25"/>
      <c r="X279" s="15" t="s">
        <v>2856</v>
      </c>
    </row>
    <row r="280" spans="1:24" ht="14.4">
      <c r="A280" s="17">
        <v>48964</v>
      </c>
      <c r="B280" s="7" t="s">
        <v>462</v>
      </c>
      <c r="C280" s="1" t="s">
        <v>2857</v>
      </c>
      <c r="D280" s="23" t="s">
        <v>2858</v>
      </c>
      <c r="E280" s="1"/>
      <c r="F280" s="1" t="s">
        <v>2208</v>
      </c>
      <c r="G280" s="1" t="s">
        <v>263</v>
      </c>
      <c r="I280" s="15">
        <v>7</v>
      </c>
      <c r="K280" s="15">
        <v>0</v>
      </c>
      <c r="L280" s="33">
        <v>0</v>
      </c>
      <c r="M280" s="30">
        <v>0</v>
      </c>
      <c r="N280" s="15">
        <v>0</v>
      </c>
      <c r="O280" s="15">
        <v>0</v>
      </c>
      <c r="P280" s="15">
        <v>0</v>
      </c>
      <c r="Q280" s="15">
        <v>0</v>
      </c>
      <c r="R280" s="15"/>
      <c r="S280" s="15">
        <v>0</v>
      </c>
      <c r="U280" s="15">
        <v>242</v>
      </c>
      <c r="V280" s="25"/>
      <c r="X280" s="15" t="s">
        <v>2859</v>
      </c>
    </row>
    <row r="281" spans="1:24" ht="14.4">
      <c r="A281" s="17">
        <v>48999</v>
      </c>
      <c r="B281" s="7" t="s">
        <v>454</v>
      </c>
      <c r="C281" s="1" t="s">
        <v>2860</v>
      </c>
      <c r="D281" s="23" t="s">
        <v>2861</v>
      </c>
      <c r="E281" s="1"/>
      <c r="F281" s="1" t="s">
        <v>2120</v>
      </c>
      <c r="G281" s="1" t="s">
        <v>966</v>
      </c>
      <c r="I281" s="15">
        <v>0.9</v>
      </c>
      <c r="K281" s="15">
        <v>84</v>
      </c>
      <c r="L281" s="33">
        <v>0</v>
      </c>
      <c r="M281" s="30">
        <v>0</v>
      </c>
      <c r="N281" s="15">
        <v>0</v>
      </c>
      <c r="O281" s="15">
        <v>0</v>
      </c>
      <c r="P281" s="15">
        <v>0</v>
      </c>
      <c r="Q281" s="15">
        <v>0</v>
      </c>
      <c r="R281" s="15"/>
      <c r="S281" s="15">
        <v>0</v>
      </c>
      <c r="U281">
        <f>1.5*84</f>
        <v>126</v>
      </c>
      <c r="V281" s="25"/>
    </row>
    <row r="282" spans="1:24" ht="14.4">
      <c r="A282" s="17">
        <v>49182</v>
      </c>
      <c r="B282" s="7" t="s">
        <v>2862</v>
      </c>
      <c r="C282" s="1" t="s">
        <v>2863</v>
      </c>
      <c r="D282" s="23" t="s">
        <v>2864</v>
      </c>
      <c r="E282" s="1"/>
      <c r="F282" s="1" t="s">
        <v>2236</v>
      </c>
      <c r="G282" s="1" t="s">
        <v>82</v>
      </c>
      <c r="I282" s="15">
        <v>0.7</v>
      </c>
      <c r="L282" s="33">
        <v>0</v>
      </c>
      <c r="M282" s="30">
        <v>0</v>
      </c>
      <c r="N282" s="15">
        <v>0</v>
      </c>
      <c r="O282" s="15">
        <v>0</v>
      </c>
      <c r="P282" s="15">
        <v>0</v>
      </c>
      <c r="Q282" s="15">
        <v>0</v>
      </c>
      <c r="R282" s="15"/>
      <c r="S282" s="15">
        <v>0</v>
      </c>
      <c r="V282" s="25"/>
      <c r="X282" s="15" t="s">
        <v>2865</v>
      </c>
    </row>
    <row r="283" spans="1:24" ht="14.4">
      <c r="A283" s="17">
        <v>49077</v>
      </c>
      <c r="B283" s="7" t="s">
        <v>2866</v>
      </c>
      <c r="C283" s="1" t="s">
        <v>2867</v>
      </c>
      <c r="D283" s="23" t="s">
        <v>2868</v>
      </c>
      <c r="E283" s="1"/>
      <c r="F283" s="1" t="s">
        <v>2236</v>
      </c>
      <c r="G283" s="1" t="s">
        <v>156</v>
      </c>
      <c r="L283" s="33" t="e">
        <v>#N/A</v>
      </c>
      <c r="M283" s="24"/>
      <c r="V283" s="25">
        <f>SUMIF('CBA Breakdown'!A:A,B283,'CBA Breakdown'!B:B)</f>
        <v>0</v>
      </c>
    </row>
    <row r="284" spans="1:24" ht="14.4">
      <c r="A284" s="17">
        <v>49151</v>
      </c>
      <c r="B284" s="7" t="s">
        <v>2869</v>
      </c>
      <c r="C284" s="1" t="s">
        <v>2870</v>
      </c>
      <c r="D284" s="23" t="s">
        <v>2871</v>
      </c>
      <c r="E284" s="1"/>
      <c r="F284" s="1" t="s">
        <v>2215</v>
      </c>
      <c r="G284" s="1" t="s">
        <v>263</v>
      </c>
      <c r="L284" s="33" t="e">
        <v>#N/A</v>
      </c>
      <c r="M284" s="24"/>
      <c r="V284" s="25"/>
    </row>
    <row r="285" spans="1:24" ht="14.4">
      <c r="A285" s="17">
        <v>48971</v>
      </c>
      <c r="B285" s="7" t="s">
        <v>2872</v>
      </c>
      <c r="C285" s="1" t="s">
        <v>2873</v>
      </c>
      <c r="D285" s="23" t="s">
        <v>2874</v>
      </c>
      <c r="E285" s="1"/>
      <c r="F285" s="1" t="s">
        <v>2208</v>
      </c>
      <c r="G285" s="1" t="s">
        <v>263</v>
      </c>
      <c r="L285" s="33" t="e">
        <v>#N/A</v>
      </c>
      <c r="M285" s="24"/>
      <c r="V285" s="25"/>
    </row>
    <row r="286" spans="1:24" ht="13.2">
      <c r="B286" s="35"/>
      <c r="D286" s="64"/>
      <c r="M286" s="24"/>
      <c r="V286" s="25"/>
    </row>
    <row r="287" spans="1:24" ht="13.2">
      <c r="B287" s="35"/>
      <c r="D287" s="64"/>
      <c r="M287" s="24"/>
      <c r="V287" s="25"/>
    </row>
    <row r="288" spans="1:24" ht="13.2">
      <c r="B288" s="35"/>
      <c r="D288" s="64"/>
      <c r="M288" s="24"/>
      <c r="V288" s="25"/>
    </row>
    <row r="289" spans="2:22" ht="13.2">
      <c r="B289" s="35"/>
      <c r="D289" s="64"/>
      <c r="M289" s="24"/>
      <c r="V289" s="25"/>
    </row>
    <row r="290" spans="2:22" ht="13.2">
      <c r="B290" s="35"/>
      <c r="D290" s="64"/>
      <c r="M290" s="24"/>
      <c r="V290" s="25"/>
    </row>
    <row r="291" spans="2:22" ht="13.2">
      <c r="B291" s="35"/>
      <c r="D291" s="64"/>
      <c r="M291" s="24"/>
      <c r="V291" s="25"/>
    </row>
    <row r="292" spans="2:22" ht="13.2">
      <c r="B292" s="35"/>
      <c r="D292" s="64"/>
      <c r="M292" s="24"/>
      <c r="V292" s="25"/>
    </row>
    <row r="293" spans="2:22" ht="13.2">
      <c r="B293" s="35"/>
      <c r="D293" s="64"/>
      <c r="M293" s="24"/>
      <c r="V293" s="25"/>
    </row>
    <row r="294" spans="2:22" ht="13.2">
      <c r="B294" s="35"/>
      <c r="D294" s="64"/>
      <c r="M294" s="24"/>
      <c r="V294" s="25"/>
    </row>
    <row r="295" spans="2:22" ht="13.2">
      <c r="B295" s="35"/>
      <c r="D295" s="64"/>
      <c r="M295" s="24"/>
      <c r="V295" s="25"/>
    </row>
    <row r="296" spans="2:22" ht="13.2">
      <c r="B296" s="35"/>
      <c r="D296" s="64"/>
      <c r="M296" s="24"/>
      <c r="V296" s="25"/>
    </row>
    <row r="297" spans="2:22" ht="13.2">
      <c r="B297" s="35"/>
      <c r="D297" s="64"/>
      <c r="M297" s="24"/>
      <c r="V297" s="25"/>
    </row>
    <row r="298" spans="2:22" ht="13.2">
      <c r="B298" s="35"/>
      <c r="D298" s="64"/>
      <c r="M298" s="24"/>
      <c r="V298" s="25"/>
    </row>
    <row r="299" spans="2:22" ht="13.2">
      <c r="B299" s="35"/>
      <c r="D299" s="64"/>
      <c r="M299" s="24"/>
      <c r="V299" s="25"/>
    </row>
    <row r="300" spans="2:22" ht="13.2">
      <c r="B300" s="35"/>
      <c r="D300" s="64"/>
      <c r="M300" s="24"/>
      <c r="V300" s="25"/>
    </row>
    <row r="301" spans="2:22" ht="13.2">
      <c r="B301" s="35"/>
      <c r="D301" s="64"/>
      <c r="M301" s="24"/>
      <c r="V301" s="25"/>
    </row>
    <row r="302" spans="2:22" ht="13.2">
      <c r="B302" s="35"/>
      <c r="D302" s="64"/>
      <c r="M302" s="24"/>
      <c r="V302" s="25"/>
    </row>
    <row r="303" spans="2:22" ht="13.2">
      <c r="B303" s="35"/>
      <c r="D303" s="64"/>
      <c r="M303" s="24"/>
      <c r="V303" s="25"/>
    </row>
    <row r="304" spans="2:22" ht="13.2">
      <c r="B304" s="35"/>
      <c r="D304" s="64"/>
      <c r="M304" s="24"/>
      <c r="V304" s="25"/>
    </row>
    <row r="305" spans="2:22" ht="13.2">
      <c r="B305" s="35"/>
      <c r="D305" s="64"/>
      <c r="M305" s="24"/>
      <c r="V305" s="25"/>
    </row>
    <row r="306" spans="2:22" ht="13.2">
      <c r="B306" s="35"/>
      <c r="D306" s="64"/>
      <c r="M306" s="24"/>
      <c r="V306" s="25"/>
    </row>
    <row r="307" spans="2:22" ht="13.2">
      <c r="B307" s="35"/>
      <c r="D307" s="64"/>
      <c r="M307" s="24"/>
      <c r="V307" s="25"/>
    </row>
    <row r="308" spans="2:22" ht="13.2">
      <c r="B308" s="35"/>
      <c r="D308" s="64"/>
      <c r="M308" s="24"/>
      <c r="V308" s="25"/>
    </row>
    <row r="309" spans="2:22" ht="13.2">
      <c r="B309" s="35"/>
      <c r="D309" s="64"/>
      <c r="M309" s="24"/>
      <c r="V309" s="25"/>
    </row>
    <row r="310" spans="2:22" ht="13.2">
      <c r="B310" s="35"/>
      <c r="D310" s="64"/>
      <c r="M310" s="24"/>
      <c r="V310" s="25"/>
    </row>
    <row r="311" spans="2:22" ht="13.2">
      <c r="B311" s="35"/>
      <c r="D311" s="64"/>
      <c r="M311" s="24"/>
      <c r="V311" s="25"/>
    </row>
    <row r="312" spans="2:22" ht="13.2">
      <c r="B312" s="35"/>
      <c r="D312" s="64"/>
      <c r="M312" s="24"/>
      <c r="V312" s="25"/>
    </row>
    <row r="313" spans="2:22" ht="13.2">
      <c r="B313" s="35"/>
      <c r="D313" s="64"/>
      <c r="M313" s="24"/>
      <c r="V313" s="25"/>
    </row>
    <row r="314" spans="2:22" ht="13.2">
      <c r="B314" s="35"/>
      <c r="D314" s="64"/>
      <c r="M314" s="24"/>
      <c r="V314" s="25"/>
    </row>
    <row r="315" spans="2:22" ht="13.2">
      <c r="B315" s="35"/>
      <c r="D315" s="64"/>
      <c r="M315" s="24"/>
      <c r="V315" s="25"/>
    </row>
    <row r="316" spans="2:22" ht="13.2">
      <c r="B316" s="35"/>
      <c r="D316" s="64"/>
      <c r="M316" s="24"/>
      <c r="V316" s="25"/>
    </row>
    <row r="317" spans="2:22" ht="13.2">
      <c r="B317" s="35"/>
      <c r="D317" s="64"/>
      <c r="M317" s="24"/>
      <c r="V317" s="25"/>
    </row>
    <row r="318" spans="2:22" ht="13.2">
      <c r="B318" s="35"/>
      <c r="D318" s="64"/>
      <c r="M318" s="24"/>
      <c r="V318" s="25"/>
    </row>
    <row r="319" spans="2:22" ht="13.2">
      <c r="B319" s="35"/>
      <c r="D319" s="64"/>
      <c r="M319" s="24"/>
      <c r="V319" s="25"/>
    </row>
    <row r="320" spans="2:22" ht="13.2">
      <c r="B320" s="35"/>
      <c r="D320" s="64"/>
      <c r="M320" s="24"/>
      <c r="V320" s="25"/>
    </row>
    <row r="321" spans="2:22" ht="13.2">
      <c r="B321" s="35"/>
      <c r="D321" s="64"/>
      <c r="M321" s="24"/>
      <c r="V321" s="25"/>
    </row>
    <row r="322" spans="2:22" ht="13.2">
      <c r="B322" s="35"/>
      <c r="D322" s="64"/>
      <c r="M322" s="24"/>
      <c r="V322" s="25"/>
    </row>
    <row r="323" spans="2:22" ht="13.2">
      <c r="B323" s="35"/>
      <c r="D323" s="64"/>
      <c r="M323" s="24"/>
      <c r="V323" s="25"/>
    </row>
    <row r="324" spans="2:22" ht="13.2">
      <c r="B324" s="35"/>
      <c r="D324" s="64"/>
      <c r="M324" s="24"/>
      <c r="V324" s="25"/>
    </row>
    <row r="325" spans="2:22" ht="13.2">
      <c r="B325" s="35"/>
      <c r="D325" s="64"/>
      <c r="M325" s="24"/>
      <c r="V325" s="25"/>
    </row>
    <row r="326" spans="2:22" ht="13.2">
      <c r="B326" s="35"/>
      <c r="D326" s="64"/>
      <c r="M326" s="24"/>
      <c r="V326" s="25"/>
    </row>
    <row r="327" spans="2:22" ht="13.2">
      <c r="B327" s="35"/>
      <c r="D327" s="64"/>
      <c r="M327" s="24"/>
      <c r="V327" s="25"/>
    </row>
    <row r="328" spans="2:22" ht="13.2">
      <c r="B328" s="35"/>
      <c r="D328" s="64"/>
      <c r="M328" s="24"/>
      <c r="V328" s="25"/>
    </row>
    <row r="329" spans="2:22" ht="13.2">
      <c r="B329" s="35"/>
      <c r="D329" s="64"/>
      <c r="M329" s="24"/>
      <c r="V329" s="25"/>
    </row>
    <row r="330" spans="2:22" ht="13.2">
      <c r="B330" s="35"/>
      <c r="D330" s="64"/>
      <c r="M330" s="24"/>
      <c r="V330" s="25"/>
    </row>
    <row r="331" spans="2:22" ht="13.2">
      <c r="B331" s="35"/>
      <c r="D331" s="64"/>
      <c r="M331" s="24"/>
      <c r="V331" s="25"/>
    </row>
    <row r="332" spans="2:22" ht="13.2">
      <c r="B332" s="35"/>
      <c r="D332" s="64"/>
      <c r="M332" s="24"/>
      <c r="V332" s="25"/>
    </row>
    <row r="333" spans="2:22" ht="13.2">
      <c r="B333" s="35"/>
      <c r="D333" s="64"/>
      <c r="M333" s="24"/>
      <c r="V333" s="25"/>
    </row>
    <row r="334" spans="2:22" ht="13.2">
      <c r="B334" s="35"/>
      <c r="D334" s="64"/>
      <c r="M334" s="24"/>
      <c r="V334" s="25"/>
    </row>
    <row r="335" spans="2:22" ht="13.2">
      <c r="B335" s="35"/>
      <c r="D335" s="64"/>
      <c r="M335" s="24"/>
      <c r="V335" s="25"/>
    </row>
    <row r="336" spans="2:22" ht="13.2">
      <c r="B336" s="35"/>
      <c r="D336" s="64"/>
      <c r="M336" s="24"/>
      <c r="V336" s="25"/>
    </row>
    <row r="337" spans="2:22" ht="13.2">
      <c r="B337" s="35"/>
      <c r="D337" s="64"/>
      <c r="M337" s="24"/>
      <c r="V337" s="25"/>
    </row>
    <row r="338" spans="2:22" ht="13.2">
      <c r="B338" s="35"/>
      <c r="D338" s="64"/>
      <c r="M338" s="24"/>
      <c r="V338" s="25"/>
    </row>
    <row r="339" spans="2:22" ht="13.2">
      <c r="B339" s="35"/>
      <c r="D339" s="64"/>
      <c r="M339" s="24"/>
      <c r="V339" s="25"/>
    </row>
    <row r="340" spans="2:22" ht="13.2">
      <c r="B340" s="35"/>
      <c r="D340" s="64"/>
      <c r="M340" s="24"/>
      <c r="V340" s="25"/>
    </row>
    <row r="341" spans="2:22" ht="13.2">
      <c r="B341" s="35"/>
      <c r="D341" s="64"/>
      <c r="M341" s="24"/>
      <c r="V341" s="25"/>
    </row>
    <row r="342" spans="2:22" ht="13.2">
      <c r="B342" s="35"/>
      <c r="D342" s="64"/>
      <c r="M342" s="24"/>
      <c r="V342" s="25"/>
    </row>
    <row r="343" spans="2:22" ht="13.2">
      <c r="B343" s="35"/>
      <c r="D343" s="64"/>
      <c r="M343" s="24"/>
      <c r="V343" s="25"/>
    </row>
    <row r="344" spans="2:22" ht="13.2">
      <c r="B344" s="35"/>
      <c r="D344" s="64"/>
      <c r="M344" s="24"/>
      <c r="V344" s="25"/>
    </row>
    <row r="345" spans="2:22" ht="13.2">
      <c r="B345" s="35"/>
      <c r="D345" s="64"/>
      <c r="M345" s="24"/>
      <c r="V345" s="25"/>
    </row>
    <row r="346" spans="2:22" ht="13.2">
      <c r="B346" s="35"/>
      <c r="D346" s="64"/>
      <c r="M346" s="24"/>
      <c r="V346" s="25"/>
    </row>
    <row r="347" spans="2:22" ht="13.2">
      <c r="B347" s="35"/>
      <c r="D347" s="64"/>
      <c r="M347" s="24"/>
      <c r="V347" s="25"/>
    </row>
    <row r="348" spans="2:22" ht="13.2">
      <c r="B348" s="35"/>
      <c r="D348" s="64"/>
      <c r="M348" s="24"/>
      <c r="V348" s="25"/>
    </row>
    <row r="349" spans="2:22" ht="13.2">
      <c r="B349" s="35"/>
      <c r="D349" s="64"/>
      <c r="M349" s="24"/>
      <c r="V349" s="25"/>
    </row>
    <row r="350" spans="2:22" ht="13.2">
      <c r="B350" s="35"/>
      <c r="D350" s="64"/>
      <c r="M350" s="24"/>
      <c r="V350" s="25"/>
    </row>
    <row r="351" spans="2:22" ht="13.2">
      <c r="B351" s="35"/>
      <c r="D351" s="64"/>
      <c r="M351" s="24"/>
      <c r="V351" s="25"/>
    </row>
    <row r="352" spans="2:22" ht="13.2">
      <c r="B352" s="35"/>
      <c r="D352" s="64"/>
      <c r="M352" s="24"/>
      <c r="V352" s="25"/>
    </row>
    <row r="353" spans="2:22" ht="13.2">
      <c r="B353" s="35"/>
      <c r="D353" s="64"/>
      <c r="M353" s="24"/>
      <c r="V353" s="25"/>
    </row>
    <row r="354" spans="2:22" ht="13.2">
      <c r="B354" s="35"/>
      <c r="D354" s="64"/>
      <c r="M354" s="24"/>
      <c r="V354" s="25"/>
    </row>
    <row r="355" spans="2:22" ht="13.2">
      <c r="B355" s="35"/>
      <c r="D355" s="64"/>
      <c r="M355" s="24"/>
      <c r="V355" s="25"/>
    </row>
    <row r="356" spans="2:22" ht="13.2">
      <c r="B356" s="35"/>
      <c r="D356" s="64"/>
      <c r="M356" s="24"/>
      <c r="V356" s="25"/>
    </row>
    <row r="357" spans="2:22" ht="13.2">
      <c r="B357" s="35"/>
      <c r="D357" s="64"/>
      <c r="M357" s="24"/>
      <c r="V357" s="25"/>
    </row>
    <row r="358" spans="2:22" ht="13.2">
      <c r="B358" s="35"/>
      <c r="D358" s="64"/>
      <c r="M358" s="24"/>
      <c r="V358" s="25"/>
    </row>
    <row r="359" spans="2:22" ht="13.2">
      <c r="B359" s="35"/>
      <c r="D359" s="64"/>
      <c r="M359" s="24"/>
      <c r="V359" s="25"/>
    </row>
    <row r="360" spans="2:22" ht="13.2">
      <c r="B360" s="35"/>
      <c r="D360" s="64"/>
      <c r="M360" s="24"/>
      <c r="V360" s="25"/>
    </row>
    <row r="361" spans="2:22" ht="13.2">
      <c r="B361" s="35"/>
      <c r="D361" s="64"/>
      <c r="M361" s="24"/>
      <c r="V361" s="25"/>
    </row>
    <row r="362" spans="2:22" ht="13.2">
      <c r="B362" s="35"/>
      <c r="D362" s="64"/>
      <c r="M362" s="24"/>
      <c r="V362" s="25"/>
    </row>
    <row r="363" spans="2:22" ht="13.2">
      <c r="B363" s="35"/>
      <c r="D363" s="64"/>
      <c r="M363" s="24"/>
      <c r="V363" s="25"/>
    </row>
    <row r="364" spans="2:22" ht="13.2">
      <c r="B364" s="35"/>
      <c r="D364" s="64"/>
      <c r="M364" s="24"/>
      <c r="V364" s="25"/>
    </row>
    <row r="365" spans="2:22" ht="13.2">
      <c r="B365" s="35"/>
      <c r="D365" s="64"/>
      <c r="M365" s="24"/>
      <c r="V365" s="25"/>
    </row>
    <row r="366" spans="2:22" ht="13.2">
      <c r="B366" s="35"/>
      <c r="D366" s="64"/>
      <c r="M366" s="24"/>
      <c r="V366" s="25"/>
    </row>
    <row r="367" spans="2:22" ht="13.2">
      <c r="B367" s="35"/>
      <c r="D367" s="64"/>
      <c r="M367" s="24"/>
      <c r="V367" s="25"/>
    </row>
    <row r="368" spans="2:22" ht="13.2">
      <c r="B368" s="35"/>
      <c r="D368" s="64"/>
      <c r="M368" s="24"/>
      <c r="V368" s="25"/>
    </row>
    <row r="369" spans="2:22" ht="13.2">
      <c r="B369" s="35"/>
      <c r="D369" s="64"/>
      <c r="M369" s="24"/>
      <c r="V369" s="25"/>
    </row>
    <row r="370" spans="2:22" ht="13.2">
      <c r="B370" s="35"/>
      <c r="D370" s="64"/>
      <c r="M370" s="24"/>
      <c r="V370" s="25"/>
    </row>
    <row r="371" spans="2:22" ht="13.2">
      <c r="B371" s="35"/>
      <c r="D371" s="64"/>
      <c r="M371" s="24"/>
      <c r="V371" s="25"/>
    </row>
    <row r="372" spans="2:22" ht="13.2">
      <c r="B372" s="35"/>
      <c r="D372" s="64"/>
      <c r="M372" s="24"/>
      <c r="V372" s="25"/>
    </row>
    <row r="373" spans="2:22" ht="13.2">
      <c r="B373" s="35"/>
      <c r="D373" s="64"/>
      <c r="M373" s="24"/>
      <c r="V373" s="25"/>
    </row>
    <row r="374" spans="2:22" ht="13.2">
      <c r="B374" s="35"/>
      <c r="D374" s="64"/>
      <c r="M374" s="24"/>
      <c r="V374" s="25"/>
    </row>
    <row r="375" spans="2:22" ht="13.2">
      <c r="B375" s="35"/>
      <c r="D375" s="64"/>
      <c r="M375" s="24"/>
      <c r="V375" s="25"/>
    </row>
    <row r="376" spans="2:22" ht="13.2">
      <c r="B376" s="35"/>
      <c r="D376" s="64"/>
      <c r="M376" s="24"/>
      <c r="V376" s="25"/>
    </row>
    <row r="377" spans="2:22" ht="13.2">
      <c r="B377" s="35"/>
      <c r="D377" s="64"/>
      <c r="M377" s="24"/>
      <c r="V377" s="25"/>
    </row>
    <row r="378" spans="2:22" ht="13.2">
      <c r="B378" s="35"/>
      <c r="D378" s="64"/>
      <c r="M378" s="24"/>
      <c r="V378" s="25"/>
    </row>
    <row r="379" spans="2:22" ht="13.2">
      <c r="B379" s="35"/>
      <c r="D379" s="64"/>
      <c r="M379" s="24"/>
      <c r="V379" s="25"/>
    </row>
    <row r="380" spans="2:22" ht="13.2">
      <c r="B380" s="35"/>
      <c r="D380" s="64"/>
      <c r="M380" s="24"/>
      <c r="V380" s="25"/>
    </row>
    <row r="381" spans="2:22" ht="13.2">
      <c r="B381" s="35"/>
      <c r="D381" s="64"/>
      <c r="M381" s="24"/>
      <c r="V381" s="25"/>
    </row>
    <row r="382" spans="2:22" ht="13.2">
      <c r="B382" s="35"/>
      <c r="D382" s="64"/>
      <c r="M382" s="24"/>
      <c r="V382" s="25"/>
    </row>
    <row r="383" spans="2:22" ht="13.2">
      <c r="B383" s="35"/>
      <c r="D383" s="64"/>
      <c r="M383" s="24"/>
      <c r="V383" s="25"/>
    </row>
    <row r="384" spans="2:22" ht="13.2">
      <c r="B384" s="35"/>
      <c r="D384" s="64"/>
      <c r="M384" s="24"/>
      <c r="V384" s="25"/>
    </row>
    <row r="385" spans="2:22" ht="13.2">
      <c r="B385" s="35"/>
      <c r="D385" s="64"/>
      <c r="M385" s="24"/>
      <c r="V385" s="25"/>
    </row>
    <row r="386" spans="2:22" ht="13.2">
      <c r="B386" s="35"/>
      <c r="D386" s="64"/>
      <c r="M386" s="24"/>
      <c r="V386" s="25"/>
    </row>
    <row r="387" spans="2:22" ht="13.2">
      <c r="B387" s="35"/>
      <c r="D387" s="64"/>
      <c r="M387" s="24"/>
      <c r="V387" s="25"/>
    </row>
    <row r="388" spans="2:22" ht="13.2">
      <c r="B388" s="35"/>
      <c r="D388" s="64"/>
      <c r="M388" s="24"/>
      <c r="V388" s="25"/>
    </row>
    <row r="389" spans="2:22" ht="13.2">
      <c r="B389" s="35"/>
      <c r="D389" s="64"/>
      <c r="M389" s="24"/>
      <c r="V389" s="25"/>
    </row>
    <row r="390" spans="2:22" ht="13.2">
      <c r="B390" s="35"/>
      <c r="D390" s="64"/>
      <c r="M390" s="24"/>
      <c r="V390" s="25"/>
    </row>
    <row r="391" spans="2:22" ht="13.2">
      <c r="B391" s="35"/>
      <c r="D391" s="64"/>
      <c r="M391" s="24"/>
      <c r="V391" s="25"/>
    </row>
    <row r="392" spans="2:22" ht="13.2">
      <c r="B392" s="35"/>
      <c r="D392" s="64"/>
      <c r="M392" s="24"/>
      <c r="V392" s="25"/>
    </row>
    <row r="393" spans="2:22" ht="13.2">
      <c r="B393" s="35"/>
      <c r="D393" s="64"/>
      <c r="M393" s="24"/>
      <c r="V393" s="25"/>
    </row>
    <row r="394" spans="2:22" ht="13.2">
      <c r="B394" s="35"/>
      <c r="D394" s="64"/>
      <c r="M394" s="24"/>
      <c r="V394" s="25"/>
    </row>
    <row r="395" spans="2:22" ht="13.2">
      <c r="B395" s="35"/>
      <c r="D395" s="64"/>
      <c r="M395" s="24"/>
      <c r="V395" s="25"/>
    </row>
    <row r="396" spans="2:22" ht="13.2">
      <c r="B396" s="35"/>
      <c r="D396" s="64"/>
      <c r="M396" s="24"/>
      <c r="V396" s="25"/>
    </row>
    <row r="397" spans="2:22" ht="13.2">
      <c r="B397" s="35"/>
      <c r="D397" s="64"/>
      <c r="M397" s="24"/>
      <c r="V397" s="25"/>
    </row>
    <row r="398" spans="2:22" ht="13.2">
      <c r="B398" s="35"/>
      <c r="D398" s="64"/>
      <c r="M398" s="24"/>
      <c r="V398" s="25"/>
    </row>
    <row r="399" spans="2:22" ht="13.2">
      <c r="B399" s="35"/>
      <c r="D399" s="64"/>
      <c r="M399" s="24"/>
      <c r="V399" s="25"/>
    </row>
    <row r="400" spans="2:22" ht="13.2">
      <c r="B400" s="35"/>
      <c r="D400" s="64"/>
      <c r="M400" s="24"/>
      <c r="V400" s="25"/>
    </row>
    <row r="401" spans="2:22" ht="13.2">
      <c r="B401" s="35"/>
      <c r="D401" s="64"/>
      <c r="M401" s="24"/>
      <c r="V401" s="25"/>
    </row>
    <row r="402" spans="2:22" ht="13.2">
      <c r="B402" s="35"/>
      <c r="D402" s="64"/>
      <c r="M402" s="24"/>
      <c r="V402" s="25"/>
    </row>
    <row r="403" spans="2:22" ht="13.2">
      <c r="B403" s="35"/>
      <c r="D403" s="64"/>
      <c r="M403" s="24"/>
      <c r="V403" s="25"/>
    </row>
    <row r="404" spans="2:22" ht="13.2">
      <c r="B404" s="35"/>
      <c r="D404" s="64"/>
      <c r="M404" s="24"/>
      <c r="V404" s="25"/>
    </row>
    <row r="405" spans="2:22" ht="13.2">
      <c r="B405" s="35"/>
      <c r="D405" s="64"/>
      <c r="M405" s="24"/>
      <c r="V405" s="25"/>
    </row>
    <row r="406" spans="2:22" ht="13.2">
      <c r="B406" s="35"/>
      <c r="D406" s="64"/>
      <c r="M406" s="24"/>
      <c r="V406" s="25"/>
    </row>
    <row r="407" spans="2:22" ht="13.2">
      <c r="B407" s="35"/>
      <c r="D407" s="64"/>
      <c r="M407" s="24"/>
      <c r="V407" s="25"/>
    </row>
    <row r="408" spans="2:22" ht="13.2">
      <c r="B408" s="35"/>
      <c r="D408" s="64"/>
      <c r="M408" s="24"/>
      <c r="V408" s="25"/>
    </row>
    <row r="409" spans="2:22" ht="13.2">
      <c r="B409" s="35"/>
      <c r="D409" s="64"/>
      <c r="M409" s="24"/>
      <c r="V409" s="25"/>
    </row>
    <row r="410" spans="2:22" ht="13.2">
      <c r="B410" s="35"/>
      <c r="D410" s="64"/>
      <c r="M410" s="24"/>
      <c r="V410" s="25"/>
    </row>
    <row r="411" spans="2:22" ht="13.2">
      <c r="B411" s="35"/>
      <c r="D411" s="64"/>
      <c r="M411" s="24"/>
      <c r="V411" s="25"/>
    </row>
    <row r="412" spans="2:22" ht="13.2">
      <c r="B412" s="35"/>
      <c r="D412" s="64"/>
      <c r="M412" s="24"/>
      <c r="V412" s="25"/>
    </row>
    <row r="413" spans="2:22" ht="13.2">
      <c r="B413" s="35"/>
      <c r="D413" s="64"/>
      <c r="M413" s="24"/>
      <c r="V413" s="25"/>
    </row>
    <row r="414" spans="2:22" ht="13.2">
      <c r="B414" s="35"/>
      <c r="D414" s="64"/>
      <c r="M414" s="24"/>
      <c r="V414" s="25"/>
    </row>
    <row r="415" spans="2:22" ht="13.2">
      <c r="B415" s="35"/>
      <c r="D415" s="64"/>
      <c r="M415" s="24"/>
      <c r="V415" s="25"/>
    </row>
    <row r="416" spans="2:22" ht="13.2">
      <c r="B416" s="35"/>
      <c r="D416" s="64"/>
      <c r="M416" s="24"/>
      <c r="V416" s="25"/>
    </row>
    <row r="417" spans="2:22" ht="13.2">
      <c r="B417" s="35"/>
      <c r="D417" s="64"/>
      <c r="M417" s="24"/>
      <c r="V417" s="25"/>
    </row>
    <row r="418" spans="2:22" ht="13.2">
      <c r="B418" s="35"/>
      <c r="D418" s="64"/>
      <c r="M418" s="24"/>
      <c r="V418" s="25"/>
    </row>
    <row r="419" spans="2:22" ht="13.2">
      <c r="B419" s="35"/>
      <c r="D419" s="64"/>
      <c r="M419" s="24"/>
      <c r="V419" s="25"/>
    </row>
    <row r="420" spans="2:22" ht="13.2">
      <c r="B420" s="35"/>
      <c r="D420" s="64"/>
      <c r="M420" s="24"/>
      <c r="V420" s="25"/>
    </row>
    <row r="421" spans="2:22" ht="13.2">
      <c r="B421" s="35"/>
      <c r="D421" s="64"/>
      <c r="M421" s="24"/>
      <c r="V421" s="25"/>
    </row>
    <row r="422" spans="2:22" ht="13.2">
      <c r="B422" s="35"/>
      <c r="D422" s="64"/>
      <c r="M422" s="24"/>
      <c r="V422" s="25"/>
    </row>
    <row r="423" spans="2:22" ht="13.2">
      <c r="B423" s="35"/>
      <c r="D423" s="64"/>
      <c r="M423" s="24"/>
      <c r="V423" s="25"/>
    </row>
    <row r="424" spans="2:22" ht="13.2">
      <c r="B424" s="35"/>
      <c r="D424" s="64"/>
      <c r="M424" s="24"/>
      <c r="V424" s="25"/>
    </row>
    <row r="425" spans="2:22" ht="13.2">
      <c r="B425" s="35"/>
      <c r="D425" s="64"/>
      <c r="M425" s="24"/>
      <c r="V425" s="25"/>
    </row>
    <row r="426" spans="2:22" ht="13.2">
      <c r="B426" s="35"/>
      <c r="D426" s="64"/>
      <c r="M426" s="24"/>
      <c r="V426" s="25"/>
    </row>
    <row r="427" spans="2:22" ht="13.2">
      <c r="B427" s="35"/>
      <c r="D427" s="64"/>
      <c r="M427" s="24"/>
      <c r="V427" s="25"/>
    </row>
    <row r="428" spans="2:22" ht="13.2">
      <c r="B428" s="35"/>
      <c r="D428" s="64"/>
      <c r="M428" s="24"/>
      <c r="V428" s="25"/>
    </row>
    <row r="429" spans="2:22" ht="13.2">
      <c r="B429" s="35"/>
      <c r="D429" s="64"/>
      <c r="M429" s="24"/>
      <c r="V429" s="25"/>
    </row>
    <row r="430" spans="2:22" ht="13.2">
      <c r="B430" s="35"/>
      <c r="D430" s="64"/>
      <c r="M430" s="24"/>
      <c r="V430" s="25"/>
    </row>
    <row r="431" spans="2:22" ht="13.2">
      <c r="B431" s="35"/>
      <c r="D431" s="64"/>
      <c r="M431" s="24"/>
      <c r="V431" s="25"/>
    </row>
    <row r="432" spans="2:22" ht="13.2">
      <c r="B432" s="35"/>
      <c r="D432" s="64"/>
      <c r="M432" s="24"/>
      <c r="V432" s="25"/>
    </row>
    <row r="433" spans="2:22" ht="13.2">
      <c r="B433" s="35"/>
      <c r="D433" s="64"/>
      <c r="M433" s="24"/>
      <c r="V433" s="25"/>
    </row>
    <row r="434" spans="2:22" ht="13.2">
      <c r="B434" s="35"/>
      <c r="D434" s="64"/>
      <c r="M434" s="24"/>
      <c r="V434" s="25"/>
    </row>
    <row r="435" spans="2:22" ht="13.2">
      <c r="B435" s="35"/>
      <c r="D435" s="64"/>
      <c r="M435" s="24"/>
      <c r="V435" s="25"/>
    </row>
    <row r="436" spans="2:22" ht="13.2">
      <c r="B436" s="35"/>
      <c r="D436" s="64"/>
      <c r="M436" s="24"/>
      <c r="V436" s="25"/>
    </row>
    <row r="437" spans="2:22" ht="13.2">
      <c r="B437" s="35"/>
      <c r="D437" s="64"/>
      <c r="M437" s="24"/>
      <c r="V437" s="25"/>
    </row>
    <row r="438" spans="2:22" ht="13.2">
      <c r="B438" s="35"/>
      <c r="D438" s="64"/>
      <c r="M438" s="24"/>
      <c r="V438" s="25"/>
    </row>
    <row r="439" spans="2:22" ht="13.2">
      <c r="B439" s="35"/>
      <c r="D439" s="64"/>
      <c r="M439" s="24"/>
      <c r="V439" s="25"/>
    </row>
    <row r="440" spans="2:22" ht="13.2">
      <c r="B440" s="35"/>
      <c r="D440" s="64"/>
      <c r="M440" s="24"/>
      <c r="V440" s="25"/>
    </row>
    <row r="441" spans="2:22" ht="13.2">
      <c r="B441" s="35"/>
      <c r="D441" s="64"/>
      <c r="M441" s="24"/>
      <c r="V441" s="25"/>
    </row>
    <row r="442" spans="2:22" ht="13.2">
      <c r="B442" s="35"/>
      <c r="D442" s="64"/>
      <c r="M442" s="24"/>
      <c r="V442" s="25"/>
    </row>
    <row r="443" spans="2:22" ht="13.2">
      <c r="B443" s="35"/>
      <c r="D443" s="64"/>
      <c r="M443" s="24"/>
      <c r="V443" s="25"/>
    </row>
    <row r="444" spans="2:22" ht="13.2">
      <c r="B444" s="35"/>
      <c r="D444" s="64"/>
      <c r="M444" s="24"/>
      <c r="V444" s="25"/>
    </row>
    <row r="445" spans="2:22" ht="13.2">
      <c r="B445" s="35"/>
      <c r="D445" s="64"/>
      <c r="M445" s="24"/>
      <c r="V445" s="25"/>
    </row>
    <row r="446" spans="2:22" ht="13.2">
      <c r="B446" s="35"/>
      <c r="D446" s="64"/>
      <c r="M446" s="24"/>
      <c r="V446" s="25"/>
    </row>
    <row r="447" spans="2:22" ht="13.2">
      <c r="B447" s="35"/>
      <c r="D447" s="64"/>
      <c r="M447" s="24"/>
      <c r="V447" s="25"/>
    </row>
    <row r="448" spans="2:22" ht="13.2">
      <c r="B448" s="35"/>
      <c r="D448" s="64"/>
      <c r="M448" s="24"/>
      <c r="V448" s="25"/>
    </row>
    <row r="449" spans="2:22" ht="13.2">
      <c r="B449" s="35"/>
      <c r="D449" s="64"/>
      <c r="M449" s="24"/>
      <c r="V449" s="25"/>
    </row>
    <row r="450" spans="2:22" ht="13.2">
      <c r="B450" s="35"/>
      <c r="D450" s="64"/>
      <c r="M450" s="24"/>
      <c r="V450" s="25"/>
    </row>
    <row r="451" spans="2:22" ht="13.2">
      <c r="B451" s="35"/>
      <c r="D451" s="64"/>
      <c r="M451" s="24"/>
      <c r="V451" s="25"/>
    </row>
    <row r="452" spans="2:22" ht="13.2">
      <c r="B452" s="35"/>
      <c r="D452" s="64"/>
      <c r="M452" s="24"/>
      <c r="V452" s="25"/>
    </row>
    <row r="453" spans="2:22" ht="13.2">
      <c r="B453" s="35"/>
      <c r="D453" s="64"/>
      <c r="M453" s="24"/>
      <c r="V453" s="25"/>
    </row>
    <row r="454" spans="2:22" ht="13.2">
      <c r="B454" s="35"/>
      <c r="D454" s="64"/>
      <c r="M454" s="24"/>
      <c r="V454" s="25"/>
    </row>
    <row r="455" spans="2:22" ht="13.2">
      <c r="B455" s="35"/>
      <c r="D455" s="64"/>
      <c r="M455" s="24"/>
      <c r="V455" s="25"/>
    </row>
    <row r="456" spans="2:22" ht="13.2">
      <c r="B456" s="35"/>
      <c r="D456" s="64"/>
      <c r="M456" s="24"/>
      <c r="V456" s="25"/>
    </row>
    <row r="457" spans="2:22" ht="13.2">
      <c r="B457" s="35"/>
      <c r="D457" s="64"/>
      <c r="M457" s="24"/>
      <c r="V457" s="25"/>
    </row>
    <row r="458" spans="2:22" ht="13.2">
      <c r="B458" s="35"/>
      <c r="D458" s="64"/>
      <c r="M458" s="24"/>
      <c r="V458" s="25"/>
    </row>
    <row r="459" spans="2:22" ht="13.2">
      <c r="B459" s="35"/>
      <c r="D459" s="64"/>
      <c r="M459" s="24"/>
      <c r="V459" s="25"/>
    </row>
    <row r="460" spans="2:22" ht="13.2">
      <c r="B460" s="35"/>
      <c r="D460" s="64"/>
      <c r="M460" s="24"/>
      <c r="V460" s="25"/>
    </row>
    <row r="461" spans="2:22" ht="13.2">
      <c r="B461" s="35"/>
      <c r="D461" s="64"/>
      <c r="M461" s="24"/>
      <c r="V461" s="25"/>
    </row>
    <row r="462" spans="2:22" ht="13.2">
      <c r="B462" s="35"/>
      <c r="D462" s="64"/>
      <c r="M462" s="24"/>
      <c r="V462" s="25"/>
    </row>
    <row r="463" spans="2:22" ht="13.2">
      <c r="B463" s="35"/>
      <c r="D463" s="64"/>
      <c r="M463" s="24"/>
      <c r="V463" s="25"/>
    </row>
    <row r="464" spans="2:22" ht="13.2">
      <c r="B464" s="35"/>
      <c r="D464" s="64"/>
      <c r="M464" s="24"/>
      <c r="V464" s="25"/>
    </row>
    <row r="465" spans="2:22" ht="13.2">
      <c r="B465" s="35"/>
      <c r="D465" s="64"/>
      <c r="M465" s="24"/>
      <c r="V465" s="25"/>
    </row>
    <row r="466" spans="2:22" ht="13.2">
      <c r="B466" s="35"/>
      <c r="D466" s="64"/>
      <c r="M466" s="24"/>
      <c r="V466" s="25"/>
    </row>
    <row r="467" spans="2:22" ht="13.2">
      <c r="B467" s="35"/>
      <c r="D467" s="64"/>
      <c r="M467" s="24"/>
      <c r="V467" s="25"/>
    </row>
    <row r="468" spans="2:22" ht="13.2">
      <c r="B468" s="35"/>
      <c r="D468" s="64"/>
      <c r="M468" s="24"/>
      <c r="V468" s="25"/>
    </row>
    <row r="469" spans="2:22" ht="13.2">
      <c r="B469" s="35"/>
      <c r="D469" s="64"/>
      <c r="M469" s="24"/>
      <c r="V469" s="25"/>
    </row>
    <row r="470" spans="2:22" ht="13.2">
      <c r="B470" s="35"/>
      <c r="D470" s="64"/>
      <c r="M470" s="24"/>
      <c r="V470" s="25"/>
    </row>
    <row r="471" spans="2:22" ht="13.2">
      <c r="B471" s="35"/>
      <c r="D471" s="64"/>
      <c r="M471" s="24"/>
      <c r="V471" s="25"/>
    </row>
    <row r="472" spans="2:22" ht="13.2">
      <c r="B472" s="35"/>
      <c r="D472" s="64"/>
      <c r="M472" s="24"/>
      <c r="V472" s="25"/>
    </row>
    <row r="473" spans="2:22" ht="13.2">
      <c r="B473" s="35"/>
      <c r="D473" s="64"/>
      <c r="M473" s="24"/>
      <c r="V473" s="25"/>
    </row>
    <row r="474" spans="2:22" ht="13.2">
      <c r="B474" s="35"/>
      <c r="D474" s="64"/>
      <c r="M474" s="24"/>
      <c r="V474" s="25"/>
    </row>
    <row r="475" spans="2:22" ht="13.2">
      <c r="B475" s="35"/>
      <c r="D475" s="64"/>
      <c r="M475" s="24"/>
      <c r="V475" s="25"/>
    </row>
    <row r="476" spans="2:22" ht="13.2">
      <c r="B476" s="35"/>
      <c r="D476" s="64"/>
      <c r="M476" s="24"/>
      <c r="V476" s="25"/>
    </row>
    <row r="477" spans="2:22" ht="13.2">
      <c r="B477" s="35"/>
      <c r="D477" s="64"/>
      <c r="M477" s="24"/>
      <c r="V477" s="25"/>
    </row>
    <row r="478" spans="2:22" ht="13.2">
      <c r="B478" s="35"/>
      <c r="D478" s="64"/>
      <c r="M478" s="24"/>
      <c r="V478" s="25"/>
    </row>
    <row r="479" spans="2:22" ht="13.2">
      <c r="B479" s="35"/>
      <c r="D479" s="64"/>
      <c r="M479" s="24"/>
      <c r="V479" s="25"/>
    </row>
    <row r="480" spans="2:22" ht="13.2">
      <c r="B480" s="35"/>
      <c r="D480" s="64"/>
      <c r="M480" s="24"/>
      <c r="V480" s="25"/>
    </row>
    <row r="481" spans="2:22" ht="13.2">
      <c r="B481" s="35"/>
      <c r="D481" s="64"/>
      <c r="M481" s="24"/>
      <c r="V481" s="25"/>
    </row>
    <row r="482" spans="2:22" ht="13.2">
      <c r="B482" s="35"/>
      <c r="D482" s="64"/>
      <c r="M482" s="24"/>
      <c r="V482" s="25"/>
    </row>
    <row r="483" spans="2:22" ht="13.2">
      <c r="B483" s="35"/>
      <c r="D483" s="64"/>
      <c r="M483" s="24"/>
      <c r="V483" s="25"/>
    </row>
    <row r="484" spans="2:22" ht="13.2">
      <c r="B484" s="35"/>
      <c r="D484" s="64"/>
      <c r="M484" s="24"/>
      <c r="V484" s="25"/>
    </row>
    <row r="485" spans="2:22" ht="13.2">
      <c r="B485" s="35"/>
      <c r="D485" s="64"/>
      <c r="M485" s="24"/>
      <c r="V485" s="25"/>
    </row>
    <row r="486" spans="2:22" ht="13.2">
      <c r="B486" s="35"/>
      <c r="D486" s="64"/>
      <c r="M486" s="24"/>
      <c r="V486" s="25"/>
    </row>
    <row r="487" spans="2:22" ht="13.2">
      <c r="B487" s="35"/>
      <c r="D487" s="64"/>
      <c r="M487" s="24"/>
      <c r="V487" s="25"/>
    </row>
    <row r="488" spans="2:22" ht="13.2">
      <c r="B488" s="35"/>
      <c r="D488" s="64"/>
      <c r="M488" s="24"/>
      <c r="V488" s="25"/>
    </row>
    <row r="489" spans="2:22" ht="13.2">
      <c r="B489" s="35"/>
      <c r="D489" s="64"/>
      <c r="M489" s="24"/>
      <c r="V489" s="25"/>
    </row>
    <row r="490" spans="2:22" ht="13.2">
      <c r="B490" s="35"/>
      <c r="D490" s="64"/>
      <c r="M490" s="24"/>
      <c r="V490" s="25"/>
    </row>
    <row r="491" spans="2:22" ht="13.2">
      <c r="B491" s="35"/>
      <c r="D491" s="64"/>
      <c r="M491" s="24"/>
      <c r="V491" s="25"/>
    </row>
    <row r="492" spans="2:22" ht="13.2">
      <c r="B492" s="35"/>
      <c r="D492" s="64"/>
      <c r="M492" s="24"/>
      <c r="V492" s="25"/>
    </row>
    <row r="493" spans="2:22" ht="13.2">
      <c r="B493" s="35"/>
      <c r="D493" s="64"/>
      <c r="M493" s="24"/>
      <c r="V493" s="25"/>
    </row>
    <row r="494" spans="2:22" ht="13.2">
      <c r="B494" s="35"/>
      <c r="D494" s="64"/>
      <c r="M494" s="24"/>
      <c r="V494" s="25"/>
    </row>
    <row r="495" spans="2:22" ht="13.2">
      <c r="B495" s="35"/>
      <c r="D495" s="64"/>
      <c r="M495" s="24"/>
      <c r="V495" s="25"/>
    </row>
    <row r="496" spans="2:22" ht="13.2">
      <c r="B496" s="35"/>
      <c r="D496" s="64"/>
      <c r="M496" s="24"/>
      <c r="V496" s="25"/>
    </row>
    <row r="497" spans="2:22" ht="13.2">
      <c r="B497" s="35"/>
      <c r="D497" s="64"/>
      <c r="M497" s="24"/>
      <c r="V497" s="25"/>
    </row>
    <row r="498" spans="2:22" ht="13.2">
      <c r="B498" s="35"/>
      <c r="D498" s="64"/>
      <c r="M498" s="24"/>
      <c r="V498" s="25"/>
    </row>
    <row r="499" spans="2:22" ht="13.2">
      <c r="B499" s="35"/>
      <c r="D499" s="64"/>
      <c r="M499" s="24"/>
      <c r="V499" s="25"/>
    </row>
    <row r="500" spans="2:22" ht="13.2">
      <c r="B500" s="35"/>
      <c r="D500" s="64"/>
      <c r="M500" s="24"/>
      <c r="V500" s="25"/>
    </row>
    <row r="501" spans="2:22" ht="13.2">
      <c r="B501" s="35"/>
      <c r="D501" s="64"/>
      <c r="M501" s="24"/>
      <c r="V501" s="25"/>
    </row>
    <row r="502" spans="2:22" ht="13.2">
      <c r="B502" s="35"/>
      <c r="D502" s="64"/>
      <c r="M502" s="24"/>
      <c r="V502" s="25"/>
    </row>
    <row r="503" spans="2:22" ht="13.2">
      <c r="B503" s="35"/>
      <c r="D503" s="64"/>
      <c r="M503" s="24"/>
      <c r="V503" s="25"/>
    </row>
    <row r="504" spans="2:22" ht="13.2">
      <c r="B504" s="35"/>
      <c r="D504" s="64"/>
      <c r="M504" s="24"/>
      <c r="V504" s="25"/>
    </row>
    <row r="505" spans="2:22" ht="13.2">
      <c r="B505" s="35"/>
      <c r="D505" s="64"/>
      <c r="M505" s="24"/>
      <c r="V505" s="25"/>
    </row>
    <row r="506" spans="2:22" ht="13.2">
      <c r="B506" s="35"/>
      <c r="D506" s="64"/>
      <c r="M506" s="24"/>
      <c r="V506" s="25"/>
    </row>
    <row r="507" spans="2:22" ht="13.2">
      <c r="B507" s="35"/>
      <c r="D507" s="64"/>
      <c r="M507" s="24"/>
      <c r="V507" s="25"/>
    </row>
    <row r="508" spans="2:22" ht="13.2">
      <c r="B508" s="35"/>
      <c r="D508" s="64"/>
      <c r="M508" s="24"/>
      <c r="V508" s="25"/>
    </row>
    <row r="509" spans="2:22" ht="13.2">
      <c r="B509" s="35"/>
      <c r="D509" s="64"/>
      <c r="M509" s="24"/>
      <c r="V509" s="25"/>
    </row>
    <row r="510" spans="2:22" ht="13.2">
      <c r="B510" s="35"/>
      <c r="D510" s="64"/>
      <c r="M510" s="24"/>
      <c r="V510" s="25"/>
    </row>
    <row r="511" spans="2:22" ht="13.2">
      <c r="B511" s="35"/>
      <c r="D511" s="64"/>
      <c r="M511" s="24"/>
      <c r="V511" s="25"/>
    </row>
    <row r="512" spans="2:22" ht="13.2">
      <c r="B512" s="35"/>
      <c r="D512" s="64"/>
      <c r="M512" s="24"/>
      <c r="V512" s="25"/>
    </row>
    <row r="513" spans="2:22" ht="13.2">
      <c r="B513" s="35"/>
      <c r="D513" s="64"/>
      <c r="M513" s="24"/>
      <c r="V513" s="25"/>
    </row>
    <row r="514" spans="2:22" ht="13.2">
      <c r="B514" s="35"/>
      <c r="D514" s="64"/>
      <c r="M514" s="24"/>
      <c r="V514" s="25"/>
    </row>
    <row r="515" spans="2:22" ht="13.2">
      <c r="B515" s="35"/>
      <c r="D515" s="64"/>
      <c r="M515" s="24"/>
      <c r="V515" s="25"/>
    </row>
    <row r="516" spans="2:22" ht="13.2">
      <c r="B516" s="35"/>
      <c r="D516" s="64"/>
      <c r="M516" s="24"/>
      <c r="V516" s="25"/>
    </row>
    <row r="517" spans="2:22" ht="13.2">
      <c r="B517" s="35"/>
      <c r="D517" s="64"/>
      <c r="M517" s="24"/>
      <c r="V517" s="25"/>
    </row>
    <row r="518" spans="2:22" ht="13.2">
      <c r="B518" s="35"/>
      <c r="D518" s="64"/>
      <c r="M518" s="24"/>
      <c r="V518" s="25"/>
    </row>
    <row r="519" spans="2:22" ht="13.2">
      <c r="B519" s="35"/>
      <c r="D519" s="64"/>
      <c r="M519" s="24"/>
      <c r="V519" s="25"/>
    </row>
    <row r="520" spans="2:22" ht="13.2">
      <c r="B520" s="35"/>
      <c r="D520" s="64"/>
      <c r="M520" s="24"/>
      <c r="V520" s="25"/>
    </row>
    <row r="521" spans="2:22" ht="13.2">
      <c r="B521" s="35"/>
      <c r="D521" s="64"/>
      <c r="M521" s="24"/>
      <c r="V521" s="25"/>
    </row>
    <row r="522" spans="2:22" ht="13.2">
      <c r="B522" s="35"/>
      <c r="D522" s="64"/>
      <c r="M522" s="24"/>
      <c r="V522" s="25"/>
    </row>
    <row r="523" spans="2:22" ht="13.2">
      <c r="B523" s="35"/>
      <c r="D523" s="64"/>
      <c r="M523" s="24"/>
      <c r="V523" s="25"/>
    </row>
    <row r="524" spans="2:22" ht="13.2">
      <c r="B524" s="35"/>
      <c r="D524" s="64"/>
      <c r="M524" s="24"/>
      <c r="V524" s="25"/>
    </row>
    <row r="525" spans="2:22" ht="13.2">
      <c r="B525" s="35"/>
      <c r="D525" s="64"/>
      <c r="M525" s="24"/>
      <c r="V525" s="25"/>
    </row>
    <row r="526" spans="2:22" ht="13.2">
      <c r="B526" s="35"/>
      <c r="D526" s="64"/>
      <c r="M526" s="24"/>
      <c r="V526" s="25"/>
    </row>
    <row r="527" spans="2:22" ht="13.2">
      <c r="B527" s="35"/>
      <c r="D527" s="64"/>
      <c r="M527" s="24"/>
      <c r="V527" s="25"/>
    </row>
    <row r="528" spans="2:22" ht="13.2">
      <c r="B528" s="35"/>
      <c r="D528" s="64"/>
      <c r="M528" s="24"/>
      <c r="V528" s="25"/>
    </row>
    <row r="529" spans="2:22" ht="13.2">
      <c r="B529" s="35"/>
      <c r="D529" s="64"/>
      <c r="M529" s="24"/>
      <c r="V529" s="25"/>
    </row>
    <row r="530" spans="2:22" ht="13.2">
      <c r="B530" s="35"/>
      <c r="D530" s="64"/>
      <c r="M530" s="24"/>
      <c r="V530" s="25"/>
    </row>
    <row r="531" spans="2:22" ht="13.2">
      <c r="B531" s="35"/>
      <c r="D531" s="64"/>
      <c r="M531" s="24"/>
      <c r="V531" s="25"/>
    </row>
    <row r="532" spans="2:22" ht="13.2">
      <c r="B532" s="35"/>
      <c r="D532" s="64"/>
      <c r="M532" s="24"/>
      <c r="V532" s="25"/>
    </row>
    <row r="533" spans="2:22" ht="13.2">
      <c r="B533" s="35"/>
      <c r="D533" s="64"/>
      <c r="M533" s="24"/>
      <c r="V533" s="25"/>
    </row>
    <row r="534" spans="2:22" ht="13.2">
      <c r="B534" s="35"/>
      <c r="D534" s="64"/>
      <c r="M534" s="24"/>
      <c r="V534" s="25"/>
    </row>
    <row r="535" spans="2:22" ht="13.2">
      <c r="B535" s="35"/>
      <c r="D535" s="64"/>
      <c r="M535" s="24"/>
      <c r="V535" s="25"/>
    </row>
    <row r="536" spans="2:22" ht="13.2">
      <c r="B536" s="35"/>
      <c r="D536" s="64"/>
      <c r="M536" s="24"/>
      <c r="V536" s="25"/>
    </row>
    <row r="537" spans="2:22" ht="13.2">
      <c r="B537" s="35"/>
      <c r="D537" s="64"/>
      <c r="M537" s="24"/>
      <c r="V537" s="25"/>
    </row>
    <row r="538" spans="2:22" ht="13.2">
      <c r="B538" s="35"/>
      <c r="D538" s="64"/>
      <c r="M538" s="24"/>
      <c r="V538" s="25"/>
    </row>
    <row r="539" spans="2:22" ht="13.2">
      <c r="B539" s="35"/>
      <c r="D539" s="64"/>
      <c r="M539" s="24"/>
      <c r="V539" s="25"/>
    </row>
    <row r="540" spans="2:22" ht="13.2">
      <c r="B540" s="35"/>
      <c r="D540" s="64"/>
      <c r="M540" s="24"/>
      <c r="V540" s="25"/>
    </row>
    <row r="541" spans="2:22" ht="13.2">
      <c r="B541" s="35"/>
      <c r="D541" s="64"/>
      <c r="M541" s="24"/>
      <c r="V541" s="25"/>
    </row>
    <row r="542" spans="2:22" ht="13.2">
      <c r="B542" s="35"/>
      <c r="D542" s="64"/>
      <c r="M542" s="24"/>
      <c r="V542" s="25"/>
    </row>
    <row r="543" spans="2:22" ht="13.2">
      <c r="B543" s="35"/>
      <c r="D543" s="64"/>
      <c r="M543" s="24"/>
      <c r="V543" s="25"/>
    </row>
    <row r="544" spans="2:22" ht="13.2">
      <c r="B544" s="35"/>
      <c r="D544" s="64"/>
      <c r="M544" s="24"/>
      <c r="V544" s="25"/>
    </row>
    <row r="545" spans="2:22" ht="13.2">
      <c r="B545" s="35"/>
      <c r="D545" s="64"/>
      <c r="M545" s="24"/>
      <c r="V545" s="25"/>
    </row>
    <row r="546" spans="2:22" ht="13.2">
      <c r="B546" s="35"/>
      <c r="D546" s="64"/>
      <c r="M546" s="24"/>
      <c r="V546" s="25"/>
    </row>
    <row r="547" spans="2:22" ht="13.2">
      <c r="B547" s="35"/>
      <c r="D547" s="64"/>
      <c r="M547" s="24"/>
      <c r="V547" s="25"/>
    </row>
    <row r="548" spans="2:22" ht="13.2">
      <c r="B548" s="35"/>
      <c r="D548" s="64"/>
      <c r="M548" s="24"/>
      <c r="V548" s="25"/>
    </row>
    <row r="549" spans="2:22" ht="13.2">
      <c r="B549" s="35"/>
      <c r="D549" s="64"/>
      <c r="M549" s="24"/>
      <c r="V549" s="25"/>
    </row>
    <row r="550" spans="2:22" ht="13.2">
      <c r="B550" s="35"/>
      <c r="D550" s="64"/>
      <c r="M550" s="24"/>
      <c r="V550" s="25"/>
    </row>
    <row r="551" spans="2:22" ht="13.2">
      <c r="B551" s="35"/>
      <c r="D551" s="64"/>
      <c r="M551" s="24"/>
      <c r="V551" s="25"/>
    </row>
    <row r="552" spans="2:22" ht="13.2">
      <c r="B552" s="35"/>
      <c r="D552" s="64"/>
      <c r="M552" s="24"/>
      <c r="V552" s="25"/>
    </row>
    <row r="553" spans="2:22" ht="13.2">
      <c r="B553" s="35"/>
      <c r="D553" s="64"/>
      <c r="M553" s="24"/>
      <c r="V553" s="25"/>
    </row>
    <row r="554" spans="2:22" ht="13.2">
      <c r="B554" s="35"/>
      <c r="D554" s="64"/>
      <c r="M554" s="24"/>
      <c r="V554" s="25"/>
    </row>
    <row r="555" spans="2:22" ht="13.2">
      <c r="B555" s="35"/>
      <c r="D555" s="64"/>
      <c r="M555" s="24"/>
      <c r="V555" s="25"/>
    </row>
    <row r="556" spans="2:22" ht="13.2">
      <c r="B556" s="35"/>
      <c r="D556" s="64"/>
      <c r="M556" s="24"/>
      <c r="V556" s="25"/>
    </row>
    <row r="557" spans="2:22" ht="13.2">
      <c r="B557" s="35"/>
      <c r="D557" s="64"/>
      <c r="M557" s="24"/>
      <c r="V557" s="25"/>
    </row>
    <row r="558" spans="2:22" ht="13.2">
      <c r="B558" s="35"/>
      <c r="D558" s="64"/>
      <c r="M558" s="24"/>
      <c r="V558" s="25"/>
    </row>
    <row r="559" spans="2:22" ht="13.2">
      <c r="B559" s="35"/>
      <c r="D559" s="64"/>
      <c r="M559" s="24"/>
      <c r="V559" s="25"/>
    </row>
    <row r="560" spans="2:22" ht="13.2">
      <c r="B560" s="35"/>
      <c r="D560" s="64"/>
      <c r="M560" s="24"/>
      <c r="V560" s="25"/>
    </row>
    <row r="561" spans="2:22" ht="13.2">
      <c r="B561" s="35"/>
      <c r="D561" s="64"/>
      <c r="M561" s="24"/>
      <c r="V561" s="25"/>
    </row>
    <row r="562" spans="2:22" ht="13.2">
      <c r="B562" s="35"/>
      <c r="D562" s="64"/>
      <c r="M562" s="24"/>
      <c r="V562" s="25"/>
    </row>
    <row r="563" spans="2:22" ht="13.2">
      <c r="B563" s="35"/>
      <c r="D563" s="64"/>
      <c r="M563" s="24"/>
      <c r="V563" s="25"/>
    </row>
    <row r="564" spans="2:22" ht="13.2">
      <c r="B564" s="35"/>
      <c r="D564" s="64"/>
      <c r="M564" s="24"/>
      <c r="V564" s="25"/>
    </row>
    <row r="565" spans="2:22" ht="13.2">
      <c r="B565" s="35"/>
      <c r="D565" s="64"/>
      <c r="M565" s="24"/>
      <c r="V565" s="25"/>
    </row>
    <row r="566" spans="2:22" ht="13.2">
      <c r="B566" s="35"/>
      <c r="D566" s="64"/>
      <c r="M566" s="24"/>
      <c r="V566" s="25"/>
    </row>
    <row r="567" spans="2:22" ht="13.2">
      <c r="B567" s="35"/>
      <c r="D567" s="64"/>
      <c r="M567" s="24"/>
      <c r="V567" s="25"/>
    </row>
    <row r="568" spans="2:22" ht="13.2">
      <c r="B568" s="35"/>
      <c r="D568" s="64"/>
      <c r="M568" s="24"/>
      <c r="V568" s="25"/>
    </row>
    <row r="569" spans="2:22" ht="13.2">
      <c r="B569" s="35"/>
      <c r="D569" s="64"/>
      <c r="M569" s="24"/>
      <c r="V569" s="25"/>
    </row>
    <row r="570" spans="2:22" ht="13.2">
      <c r="B570" s="35"/>
      <c r="D570" s="64"/>
      <c r="M570" s="24"/>
      <c r="V570" s="25"/>
    </row>
    <row r="571" spans="2:22" ht="13.2">
      <c r="B571" s="35"/>
      <c r="D571" s="64"/>
      <c r="M571" s="24"/>
      <c r="V571" s="25"/>
    </row>
    <row r="572" spans="2:22" ht="13.2">
      <c r="B572" s="35"/>
      <c r="D572" s="64"/>
      <c r="M572" s="24"/>
      <c r="V572" s="25"/>
    </row>
    <row r="573" spans="2:22" ht="13.2">
      <c r="B573" s="35"/>
      <c r="D573" s="64"/>
      <c r="M573" s="24"/>
      <c r="V573" s="25"/>
    </row>
    <row r="574" spans="2:22" ht="13.2">
      <c r="B574" s="35"/>
      <c r="D574" s="64"/>
      <c r="M574" s="24"/>
      <c r="V574" s="25"/>
    </row>
    <row r="575" spans="2:22" ht="13.2">
      <c r="B575" s="35"/>
      <c r="D575" s="64"/>
      <c r="M575" s="24"/>
      <c r="V575" s="25"/>
    </row>
    <row r="576" spans="2:22" ht="13.2">
      <c r="B576" s="35"/>
      <c r="D576" s="64"/>
      <c r="M576" s="24"/>
      <c r="V576" s="25"/>
    </row>
    <row r="577" spans="2:22" ht="13.2">
      <c r="B577" s="35"/>
      <c r="D577" s="64"/>
      <c r="M577" s="24"/>
      <c r="V577" s="25"/>
    </row>
    <row r="578" spans="2:22" ht="13.2">
      <c r="B578" s="35"/>
      <c r="D578" s="64"/>
      <c r="M578" s="24"/>
      <c r="V578" s="25"/>
    </row>
    <row r="579" spans="2:22" ht="13.2">
      <c r="B579" s="35"/>
      <c r="D579" s="64"/>
      <c r="M579" s="24"/>
      <c r="V579" s="25"/>
    </row>
    <row r="580" spans="2:22" ht="13.2">
      <c r="B580" s="35"/>
      <c r="D580" s="64"/>
      <c r="M580" s="24"/>
      <c r="V580" s="25"/>
    </row>
    <row r="581" spans="2:22" ht="13.2">
      <c r="B581" s="35"/>
      <c r="D581" s="64"/>
      <c r="M581" s="24"/>
      <c r="V581" s="25"/>
    </row>
    <row r="582" spans="2:22" ht="13.2">
      <c r="B582" s="35"/>
      <c r="D582" s="64"/>
      <c r="M582" s="24"/>
      <c r="V582" s="25"/>
    </row>
    <row r="583" spans="2:22" ht="13.2">
      <c r="B583" s="35"/>
      <c r="D583" s="64"/>
      <c r="M583" s="24"/>
      <c r="V583" s="25"/>
    </row>
    <row r="584" spans="2:22" ht="13.2">
      <c r="B584" s="35"/>
      <c r="D584" s="64"/>
      <c r="M584" s="24"/>
      <c r="V584" s="25"/>
    </row>
    <row r="585" spans="2:22" ht="13.2">
      <c r="B585" s="35"/>
      <c r="D585" s="64"/>
      <c r="M585" s="24"/>
      <c r="V585" s="25"/>
    </row>
    <row r="586" spans="2:22" ht="13.2">
      <c r="B586" s="35"/>
      <c r="D586" s="64"/>
      <c r="M586" s="24"/>
      <c r="V586" s="25"/>
    </row>
    <row r="587" spans="2:22" ht="13.2">
      <c r="B587" s="35"/>
      <c r="D587" s="64"/>
      <c r="M587" s="24"/>
      <c r="V587" s="25"/>
    </row>
    <row r="588" spans="2:22" ht="13.2">
      <c r="B588" s="35"/>
      <c r="D588" s="64"/>
      <c r="M588" s="24"/>
      <c r="V588" s="25"/>
    </row>
    <row r="589" spans="2:22" ht="13.2">
      <c r="B589" s="35"/>
      <c r="D589" s="64"/>
      <c r="M589" s="24"/>
      <c r="V589" s="25"/>
    </row>
    <row r="590" spans="2:22" ht="13.2">
      <c r="B590" s="35"/>
      <c r="D590" s="64"/>
      <c r="M590" s="24"/>
      <c r="V590" s="25"/>
    </row>
    <row r="591" spans="2:22" ht="13.2">
      <c r="B591" s="35"/>
      <c r="D591" s="64"/>
      <c r="M591" s="24"/>
      <c r="V591" s="25"/>
    </row>
    <row r="592" spans="2:22" ht="13.2">
      <c r="B592" s="35"/>
      <c r="D592" s="64"/>
      <c r="M592" s="24"/>
      <c r="V592" s="25"/>
    </row>
    <row r="593" spans="2:22" ht="13.2">
      <c r="B593" s="35"/>
      <c r="D593" s="64"/>
      <c r="M593" s="24"/>
      <c r="V593" s="25"/>
    </row>
    <row r="594" spans="2:22" ht="13.2">
      <c r="B594" s="35"/>
      <c r="D594" s="64"/>
      <c r="M594" s="24"/>
      <c r="V594" s="25"/>
    </row>
    <row r="595" spans="2:22" ht="13.2">
      <c r="B595" s="35"/>
      <c r="D595" s="64"/>
      <c r="M595" s="24"/>
      <c r="V595" s="25"/>
    </row>
    <row r="596" spans="2:22" ht="13.2">
      <c r="B596" s="35"/>
      <c r="D596" s="64"/>
      <c r="M596" s="24"/>
      <c r="V596" s="25"/>
    </row>
    <row r="597" spans="2:22" ht="13.2">
      <c r="B597" s="35"/>
      <c r="D597" s="64"/>
      <c r="M597" s="24"/>
      <c r="V597" s="25"/>
    </row>
    <row r="598" spans="2:22" ht="13.2">
      <c r="B598" s="35"/>
      <c r="D598" s="64"/>
      <c r="M598" s="24"/>
      <c r="V598" s="25"/>
    </row>
    <row r="599" spans="2:22" ht="13.2">
      <c r="B599" s="35"/>
      <c r="D599" s="64"/>
      <c r="M599" s="24"/>
      <c r="V599" s="25"/>
    </row>
    <row r="600" spans="2:22" ht="13.2">
      <c r="B600" s="35"/>
      <c r="D600" s="64"/>
      <c r="M600" s="24"/>
      <c r="V600" s="25"/>
    </row>
    <row r="601" spans="2:22" ht="13.2">
      <c r="B601" s="35"/>
      <c r="D601" s="64"/>
      <c r="M601" s="24"/>
      <c r="V601" s="25"/>
    </row>
    <row r="602" spans="2:22" ht="13.2">
      <c r="B602" s="35"/>
      <c r="D602" s="64"/>
      <c r="M602" s="24"/>
      <c r="V602" s="25"/>
    </row>
    <row r="603" spans="2:22" ht="13.2">
      <c r="B603" s="35"/>
      <c r="D603" s="64"/>
      <c r="M603" s="24"/>
      <c r="V603" s="25"/>
    </row>
    <row r="604" spans="2:22" ht="13.2">
      <c r="B604" s="35"/>
      <c r="D604" s="64"/>
      <c r="M604" s="24"/>
      <c r="V604" s="25"/>
    </row>
    <row r="605" spans="2:22" ht="13.2">
      <c r="B605" s="35"/>
      <c r="D605" s="64"/>
      <c r="M605" s="24"/>
      <c r="V605" s="25"/>
    </row>
    <row r="606" spans="2:22" ht="13.2">
      <c r="B606" s="35"/>
      <c r="D606" s="64"/>
      <c r="M606" s="24"/>
      <c r="V606" s="25"/>
    </row>
    <row r="607" spans="2:22" ht="13.2">
      <c r="B607" s="35"/>
      <c r="D607" s="64"/>
      <c r="M607" s="24"/>
      <c r="V607" s="25"/>
    </row>
    <row r="608" spans="2:22" ht="13.2">
      <c r="B608" s="35"/>
      <c r="D608" s="64"/>
      <c r="M608" s="24"/>
      <c r="V608" s="25"/>
    </row>
    <row r="609" spans="2:22" ht="13.2">
      <c r="B609" s="35"/>
      <c r="D609" s="64"/>
      <c r="M609" s="24"/>
      <c r="V609" s="25"/>
    </row>
    <row r="610" spans="2:22" ht="13.2">
      <c r="B610" s="35"/>
      <c r="D610" s="64"/>
      <c r="M610" s="24"/>
      <c r="V610" s="25"/>
    </row>
    <row r="611" spans="2:22" ht="13.2">
      <c r="B611" s="35"/>
      <c r="D611" s="64"/>
      <c r="M611" s="24"/>
      <c r="V611" s="25"/>
    </row>
    <row r="612" spans="2:22" ht="13.2">
      <c r="B612" s="35"/>
      <c r="D612" s="64"/>
      <c r="M612" s="24"/>
      <c r="V612" s="25"/>
    </row>
    <row r="613" spans="2:22" ht="13.2">
      <c r="B613" s="35"/>
      <c r="D613" s="64"/>
      <c r="M613" s="24"/>
      <c r="V613" s="25"/>
    </row>
    <row r="614" spans="2:22" ht="13.2">
      <c r="B614" s="35"/>
      <c r="D614" s="64"/>
      <c r="M614" s="24"/>
      <c r="V614" s="25"/>
    </row>
    <row r="615" spans="2:22" ht="13.2">
      <c r="B615" s="35"/>
      <c r="D615" s="64"/>
      <c r="M615" s="24"/>
      <c r="V615" s="25"/>
    </row>
    <row r="616" spans="2:22" ht="13.2">
      <c r="B616" s="35"/>
      <c r="D616" s="64"/>
      <c r="M616" s="24"/>
      <c r="V616" s="25"/>
    </row>
    <row r="617" spans="2:22" ht="13.2">
      <c r="B617" s="35"/>
      <c r="D617" s="64"/>
      <c r="M617" s="24"/>
      <c r="V617" s="25"/>
    </row>
    <row r="618" spans="2:22" ht="13.2">
      <c r="B618" s="35"/>
      <c r="D618" s="64"/>
      <c r="M618" s="24"/>
      <c r="V618" s="25"/>
    </row>
    <row r="619" spans="2:22" ht="13.2">
      <c r="B619" s="35"/>
      <c r="D619" s="64"/>
      <c r="M619" s="24"/>
      <c r="V619" s="25"/>
    </row>
    <row r="620" spans="2:22" ht="13.2">
      <c r="B620" s="35"/>
      <c r="D620" s="64"/>
      <c r="M620" s="24"/>
      <c r="V620" s="25"/>
    </row>
    <row r="621" spans="2:22" ht="13.2">
      <c r="B621" s="35"/>
      <c r="D621" s="64"/>
      <c r="M621" s="24"/>
      <c r="V621" s="25"/>
    </row>
    <row r="622" spans="2:22" ht="13.2">
      <c r="B622" s="35"/>
      <c r="D622" s="64"/>
      <c r="M622" s="24"/>
      <c r="V622" s="25"/>
    </row>
    <row r="623" spans="2:22" ht="13.2">
      <c r="B623" s="35"/>
      <c r="D623" s="64"/>
      <c r="M623" s="24"/>
      <c r="V623" s="25"/>
    </row>
    <row r="624" spans="2:22" ht="13.2">
      <c r="B624" s="35"/>
      <c r="D624" s="64"/>
      <c r="M624" s="24"/>
      <c r="V624" s="25"/>
    </row>
    <row r="625" spans="2:22" ht="13.2">
      <c r="B625" s="35"/>
      <c r="D625" s="64"/>
      <c r="M625" s="24"/>
      <c r="V625" s="25"/>
    </row>
    <row r="626" spans="2:22" ht="13.2">
      <c r="B626" s="35"/>
      <c r="D626" s="64"/>
      <c r="M626" s="24"/>
      <c r="V626" s="25"/>
    </row>
    <row r="627" spans="2:22" ht="13.2">
      <c r="B627" s="35"/>
      <c r="D627" s="64"/>
      <c r="M627" s="24"/>
      <c r="V627" s="25"/>
    </row>
    <row r="628" spans="2:22" ht="13.2">
      <c r="B628" s="35"/>
      <c r="D628" s="64"/>
      <c r="M628" s="24"/>
      <c r="V628" s="25"/>
    </row>
    <row r="629" spans="2:22" ht="13.2">
      <c r="B629" s="35"/>
      <c r="D629" s="64"/>
      <c r="M629" s="24"/>
      <c r="V629" s="25"/>
    </row>
    <row r="630" spans="2:22" ht="13.2">
      <c r="B630" s="35"/>
      <c r="D630" s="64"/>
      <c r="M630" s="24"/>
      <c r="V630" s="25"/>
    </row>
    <row r="631" spans="2:22" ht="13.2">
      <c r="B631" s="35"/>
      <c r="D631" s="64"/>
      <c r="M631" s="24"/>
      <c r="V631" s="25"/>
    </row>
    <row r="632" spans="2:22" ht="13.2">
      <c r="B632" s="35"/>
      <c r="D632" s="64"/>
      <c r="M632" s="24"/>
      <c r="V632" s="25"/>
    </row>
    <row r="633" spans="2:22" ht="13.2">
      <c r="B633" s="35"/>
      <c r="D633" s="64"/>
      <c r="M633" s="24"/>
      <c r="V633" s="25"/>
    </row>
    <row r="634" spans="2:22" ht="13.2">
      <c r="B634" s="35"/>
      <c r="D634" s="64"/>
      <c r="M634" s="24"/>
      <c r="V634" s="25"/>
    </row>
    <row r="635" spans="2:22" ht="13.2">
      <c r="B635" s="35"/>
      <c r="D635" s="64"/>
      <c r="M635" s="24"/>
      <c r="V635" s="25"/>
    </row>
    <row r="636" spans="2:22" ht="13.2">
      <c r="B636" s="35"/>
      <c r="D636" s="64"/>
      <c r="M636" s="24"/>
      <c r="V636" s="25"/>
    </row>
    <row r="637" spans="2:22" ht="13.2">
      <c r="B637" s="35"/>
      <c r="D637" s="64"/>
      <c r="M637" s="24"/>
      <c r="V637" s="25"/>
    </row>
    <row r="638" spans="2:22" ht="13.2">
      <c r="B638" s="35"/>
      <c r="D638" s="64"/>
      <c r="M638" s="24"/>
      <c r="V638" s="25"/>
    </row>
    <row r="639" spans="2:22" ht="13.2">
      <c r="B639" s="35"/>
      <c r="D639" s="64"/>
      <c r="M639" s="24"/>
      <c r="V639" s="25"/>
    </row>
    <row r="640" spans="2:22" ht="13.2">
      <c r="B640" s="35"/>
      <c r="D640" s="64"/>
      <c r="M640" s="24"/>
      <c r="V640" s="25"/>
    </row>
    <row r="641" spans="2:22" ht="13.2">
      <c r="B641" s="35"/>
      <c r="D641" s="64"/>
      <c r="M641" s="24"/>
      <c r="V641" s="25"/>
    </row>
    <row r="642" spans="2:22" ht="13.2">
      <c r="B642" s="35"/>
      <c r="D642" s="64"/>
      <c r="M642" s="24"/>
      <c r="V642" s="25"/>
    </row>
    <row r="643" spans="2:22" ht="13.2">
      <c r="B643" s="35"/>
      <c r="D643" s="64"/>
      <c r="M643" s="24"/>
      <c r="V643" s="25"/>
    </row>
    <row r="644" spans="2:22" ht="13.2">
      <c r="B644" s="35"/>
      <c r="D644" s="64"/>
      <c r="M644" s="24"/>
      <c r="V644" s="25"/>
    </row>
    <row r="645" spans="2:22" ht="13.2">
      <c r="B645" s="35"/>
      <c r="D645" s="64"/>
      <c r="M645" s="24"/>
      <c r="V645" s="25"/>
    </row>
    <row r="646" spans="2:22" ht="13.2">
      <c r="B646" s="35"/>
      <c r="D646" s="64"/>
      <c r="M646" s="24"/>
      <c r="V646" s="25"/>
    </row>
    <row r="647" spans="2:22" ht="13.2">
      <c r="B647" s="35"/>
      <c r="D647" s="64"/>
      <c r="M647" s="24"/>
      <c r="V647" s="25"/>
    </row>
    <row r="648" spans="2:22" ht="13.2">
      <c r="B648" s="35"/>
      <c r="D648" s="64"/>
      <c r="M648" s="24"/>
      <c r="V648" s="25"/>
    </row>
    <row r="649" spans="2:22" ht="13.2">
      <c r="B649" s="35"/>
      <c r="D649" s="64"/>
      <c r="M649" s="24"/>
      <c r="V649" s="25"/>
    </row>
    <row r="650" spans="2:22" ht="13.2">
      <c r="B650" s="35"/>
      <c r="D650" s="64"/>
      <c r="M650" s="24"/>
      <c r="V650" s="25"/>
    </row>
    <row r="651" spans="2:22" ht="13.2">
      <c r="B651" s="35"/>
      <c r="D651" s="64"/>
      <c r="M651" s="24"/>
      <c r="V651" s="25"/>
    </row>
    <row r="652" spans="2:22" ht="13.2">
      <c r="B652" s="35"/>
      <c r="D652" s="64"/>
      <c r="M652" s="24"/>
      <c r="V652" s="25"/>
    </row>
    <row r="653" spans="2:22" ht="13.2">
      <c r="B653" s="35"/>
      <c r="D653" s="64"/>
      <c r="M653" s="24"/>
      <c r="V653" s="25"/>
    </row>
    <row r="654" spans="2:22" ht="13.2">
      <c r="B654" s="35"/>
      <c r="D654" s="64"/>
      <c r="M654" s="24"/>
      <c r="V654" s="25"/>
    </row>
    <row r="655" spans="2:22" ht="13.2">
      <c r="B655" s="35"/>
      <c r="D655" s="64"/>
      <c r="M655" s="24"/>
      <c r="V655" s="25"/>
    </row>
    <row r="656" spans="2:22" ht="13.2">
      <c r="B656" s="35"/>
      <c r="D656" s="64"/>
      <c r="M656" s="24"/>
      <c r="V656" s="25"/>
    </row>
    <row r="657" spans="2:22" ht="13.2">
      <c r="B657" s="35"/>
      <c r="D657" s="64"/>
      <c r="M657" s="24"/>
      <c r="V657" s="25"/>
    </row>
    <row r="658" spans="2:22" ht="13.2">
      <c r="B658" s="35"/>
      <c r="D658" s="64"/>
      <c r="M658" s="24"/>
      <c r="V658" s="25"/>
    </row>
    <row r="659" spans="2:22" ht="13.2">
      <c r="B659" s="35"/>
      <c r="D659" s="64"/>
      <c r="M659" s="24"/>
      <c r="V659" s="25"/>
    </row>
    <row r="660" spans="2:22" ht="13.2">
      <c r="B660" s="35"/>
      <c r="D660" s="64"/>
      <c r="M660" s="24"/>
      <c r="V660" s="25"/>
    </row>
    <row r="661" spans="2:22" ht="13.2">
      <c r="B661" s="35"/>
      <c r="D661" s="64"/>
      <c r="M661" s="24"/>
      <c r="V661" s="25"/>
    </row>
    <row r="662" spans="2:22" ht="13.2">
      <c r="B662" s="35"/>
      <c r="D662" s="64"/>
      <c r="M662" s="24"/>
      <c r="V662" s="25"/>
    </row>
    <row r="663" spans="2:22" ht="13.2">
      <c r="B663" s="35"/>
      <c r="D663" s="64"/>
      <c r="M663" s="24"/>
      <c r="V663" s="25"/>
    </row>
    <row r="664" spans="2:22" ht="13.2">
      <c r="B664" s="35"/>
      <c r="D664" s="64"/>
      <c r="M664" s="24"/>
      <c r="V664" s="25"/>
    </row>
    <row r="665" spans="2:22" ht="13.2">
      <c r="B665" s="35"/>
      <c r="D665" s="64"/>
      <c r="M665" s="24"/>
      <c r="V665" s="25"/>
    </row>
    <row r="666" spans="2:22" ht="13.2">
      <c r="B666" s="35"/>
      <c r="D666" s="64"/>
      <c r="M666" s="24"/>
      <c r="V666" s="25"/>
    </row>
    <row r="667" spans="2:22" ht="13.2">
      <c r="B667" s="35"/>
      <c r="D667" s="64"/>
      <c r="M667" s="24"/>
      <c r="V667" s="25"/>
    </row>
    <row r="668" spans="2:22" ht="13.2">
      <c r="B668" s="35"/>
      <c r="D668" s="64"/>
      <c r="M668" s="24"/>
      <c r="V668" s="25"/>
    </row>
    <row r="669" spans="2:22" ht="13.2">
      <c r="B669" s="35"/>
      <c r="D669" s="64"/>
      <c r="M669" s="24"/>
      <c r="V669" s="25"/>
    </row>
    <row r="670" spans="2:22" ht="13.2">
      <c r="B670" s="35"/>
      <c r="D670" s="64"/>
      <c r="M670" s="24"/>
      <c r="V670" s="25"/>
    </row>
    <row r="671" spans="2:22" ht="13.2">
      <c r="B671" s="35"/>
      <c r="D671" s="64"/>
      <c r="M671" s="24"/>
      <c r="V671" s="25"/>
    </row>
    <row r="672" spans="2:22" ht="13.2">
      <c r="B672" s="35"/>
      <c r="D672" s="64"/>
      <c r="M672" s="24"/>
      <c r="V672" s="25"/>
    </row>
    <row r="673" spans="2:22" ht="13.2">
      <c r="B673" s="35"/>
      <c r="D673" s="64"/>
      <c r="M673" s="24"/>
      <c r="V673" s="25"/>
    </row>
    <row r="674" spans="2:22" ht="13.2">
      <c r="B674" s="35"/>
      <c r="D674" s="64"/>
      <c r="M674" s="24"/>
      <c r="V674" s="25"/>
    </row>
    <row r="675" spans="2:22" ht="13.2">
      <c r="B675" s="35"/>
      <c r="D675" s="64"/>
      <c r="M675" s="24"/>
      <c r="V675" s="25"/>
    </row>
    <row r="676" spans="2:22" ht="13.2">
      <c r="B676" s="35"/>
      <c r="D676" s="64"/>
      <c r="M676" s="24"/>
      <c r="V676" s="25"/>
    </row>
    <row r="677" spans="2:22" ht="13.2">
      <c r="B677" s="35"/>
      <c r="D677" s="64"/>
      <c r="M677" s="24"/>
      <c r="V677" s="25"/>
    </row>
    <row r="678" spans="2:22" ht="13.2">
      <c r="B678" s="35"/>
      <c r="D678" s="64"/>
      <c r="M678" s="24"/>
      <c r="V678" s="25"/>
    </row>
    <row r="679" spans="2:22" ht="13.2">
      <c r="B679" s="35"/>
      <c r="D679" s="64"/>
      <c r="M679" s="24"/>
      <c r="V679" s="25"/>
    </row>
    <row r="680" spans="2:22" ht="13.2">
      <c r="B680" s="35"/>
      <c r="D680" s="64"/>
      <c r="M680" s="24"/>
      <c r="V680" s="25"/>
    </row>
    <row r="681" spans="2:22" ht="13.2">
      <c r="B681" s="35"/>
      <c r="D681" s="64"/>
      <c r="M681" s="24"/>
      <c r="V681" s="25"/>
    </row>
    <row r="682" spans="2:22" ht="13.2">
      <c r="B682" s="35"/>
      <c r="D682" s="64"/>
      <c r="M682" s="24"/>
      <c r="V682" s="25"/>
    </row>
    <row r="683" spans="2:22" ht="13.2">
      <c r="B683" s="35"/>
      <c r="D683" s="64"/>
      <c r="M683" s="24"/>
      <c r="V683" s="25"/>
    </row>
    <row r="684" spans="2:22" ht="13.2">
      <c r="B684" s="35"/>
      <c r="D684" s="64"/>
      <c r="M684" s="24"/>
      <c r="V684" s="25"/>
    </row>
    <row r="685" spans="2:22" ht="13.2">
      <c r="B685" s="35"/>
      <c r="D685" s="64"/>
      <c r="M685" s="24"/>
      <c r="V685" s="25"/>
    </row>
    <row r="686" spans="2:22" ht="13.2">
      <c r="B686" s="35"/>
      <c r="D686" s="64"/>
      <c r="M686" s="24"/>
      <c r="V686" s="25"/>
    </row>
    <row r="687" spans="2:22" ht="13.2">
      <c r="B687" s="35"/>
      <c r="D687" s="64"/>
      <c r="M687" s="24"/>
      <c r="V687" s="25"/>
    </row>
    <row r="688" spans="2:22" ht="13.2">
      <c r="B688" s="35"/>
      <c r="D688" s="64"/>
      <c r="M688" s="24"/>
      <c r="V688" s="25"/>
    </row>
    <row r="689" spans="2:22" ht="13.2">
      <c r="B689" s="35"/>
      <c r="D689" s="64"/>
      <c r="M689" s="24"/>
      <c r="V689" s="25"/>
    </row>
    <row r="690" spans="2:22" ht="13.2">
      <c r="B690" s="35"/>
      <c r="D690" s="64"/>
      <c r="M690" s="24"/>
      <c r="V690" s="25"/>
    </row>
    <row r="691" spans="2:22" ht="13.2">
      <c r="B691" s="35"/>
      <c r="D691" s="64"/>
      <c r="M691" s="24"/>
      <c r="V691" s="25"/>
    </row>
    <row r="692" spans="2:22" ht="13.2">
      <c r="B692" s="35"/>
      <c r="D692" s="64"/>
      <c r="M692" s="24"/>
      <c r="V692" s="25"/>
    </row>
    <row r="693" spans="2:22" ht="13.2">
      <c r="B693" s="35"/>
      <c r="D693" s="64"/>
      <c r="M693" s="24"/>
      <c r="V693" s="25"/>
    </row>
    <row r="694" spans="2:22" ht="13.2">
      <c r="B694" s="35"/>
      <c r="D694" s="64"/>
      <c r="M694" s="24"/>
      <c r="V694" s="25"/>
    </row>
    <row r="695" spans="2:22" ht="13.2">
      <c r="B695" s="35"/>
      <c r="D695" s="64"/>
      <c r="M695" s="24"/>
      <c r="V695" s="25"/>
    </row>
    <row r="696" spans="2:22" ht="13.2">
      <c r="B696" s="35"/>
      <c r="D696" s="64"/>
      <c r="M696" s="24"/>
      <c r="V696" s="25"/>
    </row>
    <row r="697" spans="2:22" ht="13.2">
      <c r="B697" s="35"/>
      <c r="D697" s="64"/>
      <c r="M697" s="24"/>
      <c r="V697" s="25"/>
    </row>
    <row r="698" spans="2:22" ht="13.2">
      <c r="B698" s="35"/>
      <c r="D698" s="64"/>
      <c r="M698" s="24"/>
      <c r="V698" s="25"/>
    </row>
    <row r="699" spans="2:22" ht="13.2">
      <c r="B699" s="35"/>
      <c r="D699" s="64"/>
      <c r="M699" s="24"/>
      <c r="V699" s="25"/>
    </row>
    <row r="700" spans="2:22" ht="13.2">
      <c r="B700" s="35"/>
      <c r="D700" s="64"/>
      <c r="M700" s="24"/>
      <c r="V700" s="25"/>
    </row>
    <row r="701" spans="2:22" ht="13.2">
      <c r="B701" s="35"/>
      <c r="D701" s="64"/>
      <c r="M701" s="24"/>
      <c r="V701" s="25"/>
    </row>
    <row r="702" spans="2:22" ht="13.2">
      <c r="B702" s="35"/>
      <c r="D702" s="64"/>
      <c r="M702" s="24"/>
      <c r="V702" s="25"/>
    </row>
    <row r="703" spans="2:22" ht="13.2">
      <c r="B703" s="35"/>
      <c r="D703" s="64"/>
      <c r="M703" s="24"/>
      <c r="V703" s="25"/>
    </row>
    <row r="704" spans="2:22" ht="13.2">
      <c r="B704" s="35"/>
      <c r="D704" s="64"/>
      <c r="M704" s="24"/>
      <c r="V704" s="25"/>
    </row>
    <row r="705" spans="2:22" ht="13.2">
      <c r="B705" s="35"/>
      <c r="D705" s="64"/>
      <c r="M705" s="24"/>
      <c r="V705" s="25"/>
    </row>
    <row r="706" spans="2:22" ht="13.2">
      <c r="B706" s="35"/>
      <c r="D706" s="64"/>
      <c r="M706" s="24"/>
      <c r="V706" s="25"/>
    </row>
    <row r="707" spans="2:22" ht="13.2">
      <c r="B707" s="35"/>
      <c r="D707" s="64"/>
      <c r="M707" s="24"/>
      <c r="V707" s="25"/>
    </row>
    <row r="708" spans="2:22" ht="13.2">
      <c r="B708" s="35"/>
      <c r="D708" s="64"/>
      <c r="M708" s="24"/>
      <c r="V708" s="25"/>
    </row>
    <row r="709" spans="2:22" ht="13.2">
      <c r="B709" s="35"/>
      <c r="D709" s="64"/>
      <c r="M709" s="24"/>
      <c r="V709" s="25"/>
    </row>
    <row r="710" spans="2:22" ht="13.2">
      <c r="B710" s="35"/>
      <c r="D710" s="64"/>
      <c r="M710" s="24"/>
      <c r="V710" s="25"/>
    </row>
    <row r="711" spans="2:22" ht="13.2">
      <c r="B711" s="35"/>
      <c r="D711" s="64"/>
      <c r="M711" s="24"/>
      <c r="V711" s="25"/>
    </row>
    <row r="712" spans="2:22" ht="13.2">
      <c r="B712" s="35"/>
      <c r="D712" s="64"/>
      <c r="M712" s="24"/>
      <c r="V712" s="25"/>
    </row>
    <row r="713" spans="2:22" ht="13.2">
      <c r="B713" s="35"/>
      <c r="D713" s="64"/>
      <c r="M713" s="24"/>
      <c r="V713" s="25"/>
    </row>
    <row r="714" spans="2:22" ht="13.2">
      <c r="B714" s="35"/>
      <c r="D714" s="64"/>
      <c r="M714" s="24"/>
      <c r="V714" s="25"/>
    </row>
    <row r="715" spans="2:22" ht="13.2">
      <c r="B715" s="35"/>
      <c r="D715" s="64"/>
      <c r="M715" s="24"/>
      <c r="V715" s="25"/>
    </row>
    <row r="716" spans="2:22" ht="13.2">
      <c r="B716" s="35"/>
      <c r="D716" s="64"/>
      <c r="M716" s="24"/>
      <c r="V716" s="25"/>
    </row>
    <row r="717" spans="2:22" ht="13.2">
      <c r="B717" s="35"/>
      <c r="D717" s="64"/>
      <c r="M717" s="24"/>
      <c r="V717" s="25"/>
    </row>
    <row r="718" spans="2:22" ht="13.2">
      <c r="B718" s="35"/>
      <c r="D718" s="64"/>
      <c r="M718" s="24"/>
      <c r="V718" s="25"/>
    </row>
    <row r="719" spans="2:22" ht="13.2">
      <c r="B719" s="35"/>
      <c r="D719" s="64"/>
      <c r="M719" s="24"/>
      <c r="V719" s="25"/>
    </row>
    <row r="720" spans="2:22" ht="13.2">
      <c r="B720" s="35"/>
      <c r="D720" s="64"/>
      <c r="M720" s="24"/>
      <c r="V720" s="25"/>
    </row>
    <row r="721" spans="2:22" ht="13.2">
      <c r="B721" s="35"/>
      <c r="D721" s="64"/>
      <c r="M721" s="24"/>
      <c r="V721" s="25"/>
    </row>
    <row r="722" spans="2:22" ht="13.2">
      <c r="B722" s="35"/>
      <c r="D722" s="64"/>
      <c r="M722" s="24"/>
      <c r="V722" s="25"/>
    </row>
    <row r="723" spans="2:22" ht="13.2">
      <c r="B723" s="35"/>
      <c r="D723" s="64"/>
      <c r="M723" s="24"/>
      <c r="V723" s="25"/>
    </row>
    <row r="724" spans="2:22" ht="13.2">
      <c r="B724" s="35"/>
      <c r="D724" s="64"/>
      <c r="M724" s="24"/>
      <c r="V724" s="25"/>
    </row>
    <row r="725" spans="2:22" ht="13.2">
      <c r="B725" s="35"/>
      <c r="D725" s="64"/>
      <c r="M725" s="24"/>
      <c r="V725" s="25"/>
    </row>
    <row r="726" spans="2:22" ht="13.2">
      <c r="B726" s="35"/>
      <c r="D726" s="64"/>
      <c r="M726" s="24"/>
      <c r="V726" s="25"/>
    </row>
    <row r="727" spans="2:22" ht="13.2">
      <c r="B727" s="35"/>
      <c r="D727" s="64"/>
      <c r="M727" s="24"/>
      <c r="V727" s="25"/>
    </row>
    <row r="728" spans="2:22" ht="13.2">
      <c r="B728" s="35"/>
      <c r="D728" s="64"/>
      <c r="M728" s="24"/>
      <c r="V728" s="25"/>
    </row>
    <row r="729" spans="2:22" ht="13.2">
      <c r="B729" s="35"/>
      <c r="D729" s="64"/>
      <c r="M729" s="24"/>
      <c r="V729" s="25"/>
    </row>
    <row r="730" spans="2:22" ht="13.2">
      <c r="B730" s="35"/>
      <c r="D730" s="64"/>
      <c r="M730" s="24"/>
      <c r="V730" s="25"/>
    </row>
    <row r="731" spans="2:22" ht="13.2">
      <c r="B731" s="35"/>
      <c r="D731" s="64"/>
      <c r="M731" s="24"/>
      <c r="V731" s="25"/>
    </row>
    <row r="732" spans="2:22" ht="13.2">
      <c r="B732" s="35"/>
      <c r="D732" s="64"/>
      <c r="M732" s="24"/>
      <c r="V732" s="25"/>
    </row>
    <row r="733" spans="2:22" ht="13.2">
      <c r="B733" s="35"/>
      <c r="D733" s="64"/>
      <c r="M733" s="24"/>
      <c r="V733" s="25"/>
    </row>
    <row r="734" spans="2:22" ht="13.2">
      <c r="B734" s="35"/>
      <c r="D734" s="64"/>
      <c r="M734" s="24"/>
      <c r="V734" s="25"/>
    </row>
    <row r="735" spans="2:22" ht="13.2">
      <c r="B735" s="35"/>
      <c r="D735" s="64"/>
      <c r="M735" s="24"/>
      <c r="V735" s="25"/>
    </row>
    <row r="736" spans="2:22" ht="13.2">
      <c r="B736" s="35"/>
      <c r="D736" s="64"/>
      <c r="M736" s="24"/>
      <c r="V736" s="25"/>
    </row>
    <row r="737" spans="2:22" ht="13.2">
      <c r="B737" s="35"/>
      <c r="D737" s="64"/>
      <c r="M737" s="24"/>
      <c r="V737" s="25"/>
    </row>
    <row r="738" spans="2:22" ht="13.2">
      <c r="B738" s="35"/>
      <c r="D738" s="64"/>
      <c r="M738" s="24"/>
      <c r="V738" s="25"/>
    </row>
    <row r="739" spans="2:22" ht="13.2">
      <c r="B739" s="35"/>
      <c r="D739" s="64"/>
      <c r="M739" s="24"/>
      <c r="V739" s="25"/>
    </row>
    <row r="740" spans="2:22" ht="13.2">
      <c r="B740" s="35"/>
      <c r="D740" s="64"/>
      <c r="M740" s="24"/>
      <c r="V740" s="25"/>
    </row>
    <row r="741" spans="2:22" ht="13.2">
      <c r="B741" s="35"/>
      <c r="D741" s="64"/>
      <c r="M741" s="24"/>
      <c r="V741" s="25"/>
    </row>
    <row r="742" spans="2:22" ht="13.2">
      <c r="B742" s="35"/>
      <c r="D742" s="64"/>
      <c r="M742" s="24"/>
      <c r="V742" s="25"/>
    </row>
    <row r="743" spans="2:22" ht="13.2">
      <c r="B743" s="35"/>
      <c r="D743" s="64"/>
      <c r="M743" s="24"/>
      <c r="V743" s="25"/>
    </row>
    <row r="744" spans="2:22" ht="13.2">
      <c r="B744" s="35"/>
      <c r="D744" s="64"/>
      <c r="M744" s="24"/>
      <c r="V744" s="25"/>
    </row>
    <row r="745" spans="2:22" ht="13.2">
      <c r="B745" s="35"/>
      <c r="D745" s="64"/>
      <c r="M745" s="24"/>
      <c r="V745" s="25"/>
    </row>
    <row r="746" spans="2:22" ht="13.2">
      <c r="B746" s="35"/>
      <c r="D746" s="64"/>
      <c r="M746" s="24"/>
      <c r="V746" s="25"/>
    </row>
    <row r="747" spans="2:22" ht="13.2">
      <c r="B747" s="35"/>
      <c r="D747" s="64"/>
      <c r="M747" s="24"/>
      <c r="V747" s="25"/>
    </row>
    <row r="748" spans="2:22" ht="13.2">
      <c r="B748" s="35"/>
      <c r="D748" s="64"/>
      <c r="M748" s="24"/>
      <c r="V748" s="25"/>
    </row>
    <row r="749" spans="2:22" ht="13.2">
      <c r="B749" s="35"/>
      <c r="D749" s="64"/>
      <c r="M749" s="24"/>
      <c r="V749" s="25"/>
    </row>
    <row r="750" spans="2:22" ht="13.2">
      <c r="B750" s="35"/>
      <c r="D750" s="64"/>
      <c r="M750" s="24"/>
      <c r="V750" s="25"/>
    </row>
    <row r="751" spans="2:22" ht="13.2">
      <c r="B751" s="35"/>
      <c r="D751" s="64"/>
      <c r="M751" s="24"/>
      <c r="V751" s="25"/>
    </row>
    <row r="752" spans="2:22" ht="13.2">
      <c r="B752" s="35"/>
      <c r="D752" s="64"/>
      <c r="M752" s="24"/>
      <c r="V752" s="25"/>
    </row>
    <row r="753" spans="2:22" ht="13.2">
      <c r="B753" s="35"/>
      <c r="D753" s="64"/>
      <c r="M753" s="24"/>
      <c r="V753" s="25"/>
    </row>
    <row r="754" spans="2:22" ht="13.2">
      <c r="B754" s="35"/>
      <c r="D754" s="64"/>
      <c r="M754" s="24"/>
      <c r="V754" s="25"/>
    </row>
    <row r="755" spans="2:22" ht="13.2">
      <c r="B755" s="35"/>
      <c r="D755" s="64"/>
      <c r="M755" s="24"/>
      <c r="V755" s="25"/>
    </row>
    <row r="756" spans="2:22" ht="13.2">
      <c r="B756" s="35"/>
      <c r="D756" s="64"/>
      <c r="M756" s="24"/>
      <c r="V756" s="25"/>
    </row>
    <row r="757" spans="2:22" ht="13.2">
      <c r="B757" s="35"/>
      <c r="D757" s="64"/>
      <c r="M757" s="24"/>
      <c r="V757" s="25"/>
    </row>
    <row r="758" spans="2:22" ht="13.2">
      <c r="B758" s="35"/>
      <c r="D758" s="64"/>
      <c r="M758" s="24"/>
      <c r="V758" s="25"/>
    </row>
    <row r="759" spans="2:22" ht="13.2">
      <c r="B759" s="35"/>
      <c r="D759" s="64"/>
      <c r="M759" s="24"/>
      <c r="V759" s="25"/>
    </row>
    <row r="760" spans="2:22" ht="13.2">
      <c r="B760" s="35"/>
      <c r="D760" s="64"/>
      <c r="M760" s="24"/>
      <c r="V760" s="25"/>
    </row>
    <row r="761" spans="2:22" ht="13.2">
      <c r="B761" s="35"/>
      <c r="D761" s="64"/>
      <c r="M761" s="24"/>
      <c r="V761" s="25"/>
    </row>
    <row r="762" spans="2:22" ht="13.2">
      <c r="B762" s="35"/>
      <c r="D762" s="64"/>
      <c r="M762" s="24"/>
      <c r="V762" s="25"/>
    </row>
    <row r="763" spans="2:22" ht="13.2">
      <c r="B763" s="35"/>
      <c r="D763" s="64"/>
      <c r="M763" s="24"/>
      <c r="V763" s="25"/>
    </row>
    <row r="764" spans="2:22" ht="13.2">
      <c r="B764" s="35"/>
      <c r="D764" s="64"/>
      <c r="M764" s="24"/>
      <c r="V764" s="25"/>
    </row>
    <row r="765" spans="2:22" ht="13.2">
      <c r="B765" s="35"/>
      <c r="D765" s="64"/>
      <c r="M765" s="24"/>
      <c r="V765" s="25"/>
    </row>
    <row r="766" spans="2:22" ht="13.2">
      <c r="B766" s="35"/>
      <c r="D766" s="64"/>
      <c r="M766" s="24"/>
      <c r="V766" s="25"/>
    </row>
    <row r="767" spans="2:22" ht="13.2">
      <c r="B767" s="35"/>
      <c r="D767" s="64"/>
      <c r="M767" s="24"/>
      <c r="V767" s="25"/>
    </row>
    <row r="768" spans="2:22" ht="13.2">
      <c r="B768" s="35"/>
      <c r="D768" s="64"/>
      <c r="M768" s="24"/>
      <c r="V768" s="25"/>
    </row>
    <row r="769" spans="2:22" ht="13.2">
      <c r="B769" s="35"/>
      <c r="D769" s="64"/>
      <c r="M769" s="24"/>
      <c r="V769" s="25"/>
    </row>
    <row r="770" spans="2:22" ht="13.2">
      <c r="B770" s="35"/>
      <c r="D770" s="64"/>
      <c r="M770" s="24"/>
      <c r="V770" s="25"/>
    </row>
    <row r="771" spans="2:22" ht="13.2">
      <c r="B771" s="35"/>
      <c r="D771" s="64"/>
      <c r="M771" s="24"/>
      <c r="V771" s="25"/>
    </row>
    <row r="772" spans="2:22" ht="13.2">
      <c r="B772" s="35"/>
      <c r="D772" s="64"/>
      <c r="M772" s="24"/>
      <c r="V772" s="25"/>
    </row>
    <row r="773" spans="2:22" ht="13.2">
      <c r="B773" s="35"/>
      <c r="D773" s="64"/>
      <c r="M773" s="24"/>
      <c r="V773" s="25"/>
    </row>
    <row r="774" spans="2:22" ht="13.2">
      <c r="B774" s="35"/>
      <c r="D774" s="64"/>
      <c r="M774" s="24"/>
      <c r="V774" s="25"/>
    </row>
    <row r="775" spans="2:22" ht="13.2">
      <c r="B775" s="35"/>
      <c r="D775" s="64"/>
      <c r="M775" s="24"/>
      <c r="V775" s="25"/>
    </row>
    <row r="776" spans="2:22" ht="13.2">
      <c r="B776" s="35"/>
      <c r="D776" s="64"/>
      <c r="M776" s="24"/>
      <c r="V776" s="25"/>
    </row>
    <row r="777" spans="2:22" ht="13.2">
      <c r="B777" s="35"/>
      <c r="D777" s="64"/>
      <c r="M777" s="24"/>
      <c r="V777" s="25"/>
    </row>
    <row r="778" spans="2:22" ht="13.2">
      <c r="B778" s="35"/>
      <c r="D778" s="64"/>
      <c r="M778" s="24"/>
      <c r="V778" s="25"/>
    </row>
    <row r="779" spans="2:22" ht="13.2">
      <c r="B779" s="35"/>
      <c r="D779" s="64"/>
      <c r="M779" s="24"/>
      <c r="V779" s="25"/>
    </row>
    <row r="780" spans="2:22" ht="13.2">
      <c r="B780" s="35"/>
      <c r="D780" s="64"/>
      <c r="M780" s="24"/>
      <c r="V780" s="25"/>
    </row>
    <row r="781" spans="2:22" ht="13.2">
      <c r="B781" s="35"/>
      <c r="D781" s="64"/>
      <c r="M781" s="24"/>
      <c r="V781" s="25"/>
    </row>
    <row r="782" spans="2:22" ht="13.2">
      <c r="B782" s="35"/>
      <c r="D782" s="64"/>
      <c r="M782" s="24"/>
      <c r="V782" s="25"/>
    </row>
    <row r="783" spans="2:22" ht="13.2">
      <c r="B783" s="35"/>
      <c r="D783" s="64"/>
      <c r="M783" s="24"/>
      <c r="V783" s="25"/>
    </row>
    <row r="784" spans="2:22" ht="13.2">
      <c r="B784" s="35"/>
      <c r="D784" s="64"/>
      <c r="M784" s="24"/>
      <c r="V784" s="25"/>
    </row>
    <row r="785" spans="2:22" ht="13.2">
      <c r="B785" s="35"/>
      <c r="D785" s="64"/>
      <c r="M785" s="24"/>
      <c r="V785" s="25"/>
    </row>
    <row r="786" spans="2:22" ht="13.2">
      <c r="B786" s="35"/>
      <c r="D786" s="64"/>
      <c r="M786" s="24"/>
      <c r="V786" s="25"/>
    </row>
    <row r="787" spans="2:22" ht="13.2">
      <c r="B787" s="35"/>
      <c r="D787" s="64"/>
      <c r="M787" s="24"/>
      <c r="V787" s="25"/>
    </row>
    <row r="788" spans="2:22" ht="13.2">
      <c r="B788" s="35"/>
      <c r="D788" s="64"/>
      <c r="M788" s="24"/>
      <c r="V788" s="25"/>
    </row>
    <row r="789" spans="2:22" ht="13.2">
      <c r="B789" s="35"/>
      <c r="D789" s="64"/>
      <c r="M789" s="24"/>
      <c r="V789" s="25"/>
    </row>
    <row r="790" spans="2:22" ht="13.2">
      <c r="B790" s="35"/>
      <c r="D790" s="64"/>
      <c r="M790" s="24"/>
      <c r="V790" s="25"/>
    </row>
    <row r="791" spans="2:22" ht="13.2">
      <c r="B791" s="35"/>
      <c r="D791" s="64"/>
      <c r="M791" s="24"/>
      <c r="V791" s="25"/>
    </row>
    <row r="792" spans="2:22" ht="13.2">
      <c r="B792" s="35"/>
      <c r="D792" s="64"/>
      <c r="M792" s="24"/>
      <c r="V792" s="25"/>
    </row>
    <row r="793" spans="2:22" ht="13.2">
      <c r="B793" s="35"/>
      <c r="D793" s="64"/>
      <c r="M793" s="24"/>
      <c r="V793" s="25"/>
    </row>
    <row r="794" spans="2:22" ht="13.2">
      <c r="B794" s="35"/>
      <c r="D794" s="64"/>
      <c r="M794" s="24"/>
      <c r="V794" s="25"/>
    </row>
    <row r="795" spans="2:22" ht="13.2">
      <c r="B795" s="35"/>
      <c r="D795" s="64"/>
      <c r="M795" s="24"/>
      <c r="V795" s="25"/>
    </row>
    <row r="796" spans="2:22" ht="13.2">
      <c r="B796" s="35"/>
      <c r="D796" s="64"/>
      <c r="M796" s="24"/>
      <c r="V796" s="25"/>
    </row>
    <row r="797" spans="2:22" ht="13.2">
      <c r="B797" s="35"/>
      <c r="D797" s="64"/>
      <c r="M797" s="24"/>
      <c r="V797" s="25"/>
    </row>
    <row r="798" spans="2:22" ht="13.2">
      <c r="B798" s="35"/>
      <c r="D798" s="64"/>
      <c r="M798" s="24"/>
      <c r="V798" s="25"/>
    </row>
    <row r="799" spans="2:22" ht="13.2">
      <c r="B799" s="35"/>
      <c r="D799" s="64"/>
      <c r="M799" s="24"/>
      <c r="V799" s="25"/>
    </row>
    <row r="800" spans="2:22" ht="13.2">
      <c r="B800" s="35"/>
      <c r="D800" s="64"/>
      <c r="M800" s="24"/>
      <c r="V800" s="25"/>
    </row>
    <row r="801" spans="2:22" ht="13.2">
      <c r="B801" s="35"/>
      <c r="D801" s="64"/>
      <c r="M801" s="24"/>
      <c r="V801" s="25"/>
    </row>
    <row r="802" spans="2:22" ht="13.2">
      <c r="B802" s="35"/>
      <c r="D802" s="64"/>
      <c r="M802" s="24"/>
      <c r="V802" s="25"/>
    </row>
    <row r="803" spans="2:22" ht="13.2">
      <c r="B803" s="35"/>
      <c r="D803" s="64"/>
      <c r="M803" s="24"/>
      <c r="V803" s="25"/>
    </row>
    <row r="804" spans="2:22" ht="13.2">
      <c r="B804" s="35"/>
      <c r="D804" s="64"/>
      <c r="M804" s="24"/>
      <c r="V804" s="25"/>
    </row>
    <row r="805" spans="2:22" ht="13.2">
      <c r="B805" s="35"/>
      <c r="D805" s="64"/>
      <c r="M805" s="24"/>
      <c r="V805" s="25"/>
    </row>
    <row r="806" spans="2:22" ht="13.2">
      <c r="B806" s="35"/>
      <c r="D806" s="64"/>
      <c r="M806" s="24"/>
      <c r="V806" s="25"/>
    </row>
    <row r="807" spans="2:22" ht="13.2">
      <c r="B807" s="35"/>
      <c r="D807" s="64"/>
      <c r="M807" s="24"/>
      <c r="V807" s="25"/>
    </row>
    <row r="808" spans="2:22" ht="13.2">
      <c r="B808" s="35"/>
      <c r="D808" s="64"/>
      <c r="M808" s="24"/>
      <c r="V808" s="25"/>
    </row>
    <row r="809" spans="2:22" ht="13.2">
      <c r="B809" s="35"/>
      <c r="D809" s="64"/>
      <c r="M809" s="24"/>
      <c r="V809" s="25"/>
    </row>
    <row r="810" spans="2:22" ht="13.2">
      <c r="B810" s="35"/>
      <c r="D810" s="64"/>
      <c r="M810" s="24"/>
      <c r="V810" s="25"/>
    </row>
    <row r="811" spans="2:22" ht="13.2">
      <c r="B811" s="35"/>
      <c r="D811" s="64"/>
      <c r="M811" s="24"/>
      <c r="V811" s="25"/>
    </row>
    <row r="812" spans="2:22" ht="13.2">
      <c r="B812" s="35"/>
      <c r="D812" s="64"/>
      <c r="M812" s="24"/>
      <c r="V812" s="25"/>
    </row>
    <row r="813" spans="2:22" ht="13.2">
      <c r="B813" s="35"/>
      <c r="D813" s="64"/>
      <c r="M813" s="24"/>
      <c r="V813" s="25"/>
    </row>
    <row r="814" spans="2:22" ht="13.2">
      <c r="B814" s="35"/>
      <c r="D814" s="64"/>
      <c r="M814" s="24"/>
      <c r="V814" s="25"/>
    </row>
    <row r="815" spans="2:22" ht="13.2">
      <c r="B815" s="35"/>
      <c r="D815" s="64"/>
      <c r="M815" s="24"/>
      <c r="V815" s="25"/>
    </row>
    <row r="816" spans="2:22" ht="13.2">
      <c r="B816" s="35"/>
      <c r="D816" s="64"/>
      <c r="M816" s="24"/>
      <c r="V816" s="25"/>
    </row>
    <row r="817" spans="2:22" ht="13.2">
      <c r="B817" s="35"/>
      <c r="D817" s="64"/>
      <c r="M817" s="24"/>
      <c r="V817" s="25"/>
    </row>
    <row r="818" spans="2:22" ht="13.2">
      <c r="B818" s="35"/>
      <c r="D818" s="64"/>
      <c r="M818" s="24"/>
      <c r="V818" s="25"/>
    </row>
    <row r="819" spans="2:22" ht="13.2">
      <c r="B819" s="35"/>
      <c r="D819" s="64"/>
      <c r="M819" s="24"/>
      <c r="V819" s="25"/>
    </row>
    <row r="820" spans="2:22" ht="13.2">
      <c r="B820" s="35"/>
      <c r="D820" s="64"/>
      <c r="M820" s="24"/>
      <c r="V820" s="25"/>
    </row>
    <row r="821" spans="2:22" ht="13.2">
      <c r="B821" s="35"/>
      <c r="D821" s="64"/>
      <c r="M821" s="24"/>
      <c r="V821" s="25"/>
    </row>
    <row r="822" spans="2:22" ht="13.2">
      <c r="B822" s="35"/>
      <c r="D822" s="64"/>
      <c r="M822" s="24"/>
      <c r="V822" s="25"/>
    </row>
    <row r="823" spans="2:22" ht="13.2">
      <c r="B823" s="35"/>
      <c r="D823" s="64"/>
      <c r="M823" s="24"/>
      <c r="V823" s="25"/>
    </row>
    <row r="824" spans="2:22" ht="13.2">
      <c r="B824" s="35"/>
      <c r="D824" s="64"/>
      <c r="M824" s="24"/>
      <c r="V824" s="25"/>
    </row>
    <row r="825" spans="2:22" ht="13.2">
      <c r="B825" s="35"/>
      <c r="D825" s="64"/>
      <c r="M825" s="24"/>
      <c r="V825" s="25"/>
    </row>
    <row r="826" spans="2:22" ht="13.2">
      <c r="B826" s="35"/>
      <c r="D826" s="64"/>
      <c r="M826" s="24"/>
      <c r="V826" s="25"/>
    </row>
    <row r="827" spans="2:22" ht="13.2">
      <c r="B827" s="35"/>
      <c r="D827" s="64"/>
      <c r="M827" s="24"/>
      <c r="V827" s="25"/>
    </row>
    <row r="828" spans="2:22" ht="13.2">
      <c r="B828" s="35"/>
      <c r="D828" s="64"/>
      <c r="M828" s="24"/>
      <c r="V828" s="25"/>
    </row>
    <row r="829" spans="2:22" ht="13.2">
      <c r="B829" s="35"/>
      <c r="D829" s="64"/>
      <c r="M829" s="24"/>
      <c r="V829" s="25"/>
    </row>
    <row r="830" spans="2:22" ht="13.2">
      <c r="B830" s="35"/>
      <c r="D830" s="64"/>
      <c r="M830" s="24"/>
      <c r="V830" s="25"/>
    </row>
    <row r="831" spans="2:22" ht="13.2">
      <c r="B831" s="35"/>
      <c r="D831" s="64"/>
      <c r="M831" s="24"/>
      <c r="V831" s="25"/>
    </row>
    <row r="832" spans="2:22" ht="13.2">
      <c r="B832" s="35"/>
      <c r="D832" s="64"/>
      <c r="M832" s="24"/>
      <c r="V832" s="25"/>
    </row>
    <row r="833" spans="2:22" ht="13.2">
      <c r="B833" s="35"/>
      <c r="D833" s="64"/>
      <c r="M833" s="24"/>
      <c r="V833" s="25"/>
    </row>
    <row r="834" spans="2:22" ht="13.2">
      <c r="B834" s="35"/>
      <c r="D834" s="64"/>
      <c r="M834" s="24"/>
      <c r="V834" s="25"/>
    </row>
    <row r="835" spans="2:22" ht="13.2">
      <c r="B835" s="35"/>
      <c r="D835" s="64"/>
      <c r="M835" s="24"/>
      <c r="V835" s="25"/>
    </row>
    <row r="836" spans="2:22" ht="13.2">
      <c r="B836" s="35"/>
      <c r="D836" s="64"/>
      <c r="M836" s="24"/>
      <c r="V836" s="25"/>
    </row>
    <row r="837" spans="2:22" ht="13.2">
      <c r="B837" s="35"/>
      <c r="D837" s="64"/>
      <c r="M837" s="24"/>
      <c r="V837" s="25"/>
    </row>
    <row r="838" spans="2:22" ht="13.2">
      <c r="B838" s="35"/>
      <c r="D838" s="64"/>
      <c r="M838" s="24"/>
      <c r="V838" s="25"/>
    </row>
    <row r="839" spans="2:22" ht="13.2">
      <c r="B839" s="35"/>
      <c r="D839" s="64"/>
      <c r="M839" s="24"/>
      <c r="V839" s="25"/>
    </row>
    <row r="840" spans="2:22" ht="13.2">
      <c r="B840" s="35"/>
      <c r="D840" s="64"/>
      <c r="M840" s="24"/>
      <c r="V840" s="25"/>
    </row>
    <row r="841" spans="2:22" ht="13.2">
      <c r="B841" s="35"/>
      <c r="D841" s="64"/>
      <c r="M841" s="24"/>
      <c r="V841" s="25"/>
    </row>
    <row r="842" spans="2:22" ht="13.2">
      <c r="B842" s="35"/>
      <c r="D842" s="64"/>
      <c r="M842" s="24"/>
      <c r="V842" s="25"/>
    </row>
    <row r="843" spans="2:22" ht="13.2">
      <c r="B843" s="35"/>
      <c r="D843" s="64"/>
      <c r="M843" s="24"/>
      <c r="V843" s="25"/>
    </row>
    <row r="844" spans="2:22" ht="13.2">
      <c r="B844" s="35"/>
      <c r="D844" s="64"/>
      <c r="M844" s="24"/>
      <c r="V844" s="25"/>
    </row>
    <row r="845" spans="2:22" ht="13.2">
      <c r="B845" s="35"/>
      <c r="D845" s="64"/>
      <c r="M845" s="24"/>
      <c r="V845" s="25"/>
    </row>
    <row r="846" spans="2:22" ht="13.2">
      <c r="B846" s="35"/>
      <c r="D846" s="64"/>
      <c r="M846" s="24"/>
      <c r="V846" s="25"/>
    </row>
    <row r="847" spans="2:22" ht="13.2">
      <c r="B847" s="35"/>
      <c r="D847" s="64"/>
      <c r="M847" s="24"/>
      <c r="V847" s="25"/>
    </row>
    <row r="848" spans="2:22" ht="13.2">
      <c r="B848" s="35"/>
      <c r="D848" s="64"/>
      <c r="M848" s="24"/>
      <c r="V848" s="25"/>
    </row>
    <row r="849" spans="2:22" ht="13.2">
      <c r="B849" s="35"/>
      <c r="D849" s="64"/>
      <c r="M849" s="24"/>
      <c r="V849" s="25"/>
    </row>
    <row r="850" spans="2:22" ht="13.2">
      <c r="B850" s="35"/>
      <c r="D850" s="64"/>
      <c r="M850" s="24"/>
      <c r="V850" s="25"/>
    </row>
    <row r="851" spans="2:22" ht="13.2">
      <c r="B851" s="35"/>
      <c r="D851" s="64"/>
      <c r="M851" s="24"/>
      <c r="V851" s="25"/>
    </row>
    <row r="852" spans="2:22" ht="13.2">
      <c r="B852" s="35"/>
      <c r="D852" s="64"/>
      <c r="M852" s="24"/>
      <c r="V852" s="25"/>
    </row>
    <row r="853" spans="2:22" ht="13.2">
      <c r="B853" s="35"/>
      <c r="D853" s="64"/>
      <c r="M853" s="24"/>
      <c r="V853" s="25"/>
    </row>
    <row r="854" spans="2:22" ht="13.2">
      <c r="B854" s="35"/>
      <c r="D854" s="64"/>
      <c r="M854" s="24"/>
      <c r="V854" s="25"/>
    </row>
    <row r="855" spans="2:22" ht="13.2">
      <c r="B855" s="35"/>
      <c r="D855" s="64"/>
      <c r="M855" s="24"/>
      <c r="V855" s="25"/>
    </row>
    <row r="856" spans="2:22" ht="13.2">
      <c r="B856" s="35"/>
      <c r="D856" s="64"/>
      <c r="M856" s="24"/>
      <c r="V856" s="25"/>
    </row>
    <row r="857" spans="2:22" ht="13.2">
      <c r="B857" s="35"/>
      <c r="D857" s="64"/>
      <c r="M857" s="24"/>
      <c r="V857" s="25"/>
    </row>
    <row r="858" spans="2:22" ht="13.2">
      <c r="B858" s="35"/>
      <c r="D858" s="64"/>
      <c r="M858" s="24"/>
      <c r="V858" s="25"/>
    </row>
    <row r="859" spans="2:22" ht="13.2">
      <c r="B859" s="35"/>
      <c r="D859" s="64"/>
      <c r="M859" s="24"/>
      <c r="V859" s="25"/>
    </row>
    <row r="860" spans="2:22" ht="13.2">
      <c r="B860" s="35"/>
      <c r="D860" s="64"/>
      <c r="M860" s="24"/>
      <c r="V860" s="25"/>
    </row>
    <row r="861" spans="2:22" ht="13.2">
      <c r="B861" s="35"/>
      <c r="D861" s="64"/>
      <c r="M861" s="24"/>
      <c r="V861" s="25"/>
    </row>
    <row r="862" spans="2:22" ht="13.2">
      <c r="B862" s="35"/>
      <c r="D862" s="64"/>
      <c r="M862" s="24"/>
      <c r="V862" s="25"/>
    </row>
    <row r="863" spans="2:22" ht="13.2">
      <c r="B863" s="35"/>
      <c r="D863" s="64"/>
      <c r="M863" s="24"/>
      <c r="V863" s="25"/>
    </row>
    <row r="864" spans="2:22" ht="13.2">
      <c r="B864" s="35"/>
      <c r="D864" s="64"/>
      <c r="M864" s="24"/>
      <c r="V864" s="25"/>
    </row>
  </sheetData>
  <autoFilter ref="A1:AA215" xr:uid="{00000000-0009-0000-0000-000000000000}"/>
  <hyperlinks>
    <hyperlink ref="D2" r:id="rId1" xr:uid="{00000000-0004-0000-0000-000000000000}"/>
    <hyperlink ref="D3" r:id="rId2" xr:uid="{00000000-0004-0000-0000-000001000000}"/>
    <hyperlink ref="D4" r:id="rId3" xr:uid="{00000000-0004-0000-0000-000002000000}"/>
    <hyperlink ref="D7" r:id="rId4" xr:uid="{00000000-0004-0000-0000-000003000000}"/>
    <hyperlink ref="D8" r:id="rId5" xr:uid="{00000000-0004-0000-0000-000004000000}"/>
    <hyperlink ref="D9" r:id="rId6" xr:uid="{00000000-0004-0000-0000-000005000000}"/>
    <hyperlink ref="D10" r:id="rId7" xr:uid="{00000000-0004-0000-0000-000006000000}"/>
    <hyperlink ref="D11" r:id="rId8" xr:uid="{00000000-0004-0000-0000-000007000000}"/>
    <hyperlink ref="D12" r:id="rId9" xr:uid="{00000000-0004-0000-0000-000008000000}"/>
    <hyperlink ref="D13" r:id="rId10" xr:uid="{00000000-0004-0000-0000-000009000000}"/>
    <hyperlink ref="D14" r:id="rId11" xr:uid="{00000000-0004-0000-0000-00000A000000}"/>
    <hyperlink ref="D15" r:id="rId12" xr:uid="{00000000-0004-0000-0000-00000B000000}"/>
    <hyperlink ref="D16" r:id="rId13" xr:uid="{00000000-0004-0000-0000-00000C000000}"/>
    <hyperlink ref="D17" r:id="rId14" xr:uid="{00000000-0004-0000-0000-00000D000000}"/>
    <hyperlink ref="D18" r:id="rId15" xr:uid="{00000000-0004-0000-0000-00000E000000}"/>
    <hyperlink ref="D19" r:id="rId16" xr:uid="{00000000-0004-0000-0000-00000F000000}"/>
    <hyperlink ref="D20" r:id="rId17" xr:uid="{00000000-0004-0000-0000-000010000000}"/>
    <hyperlink ref="E20" r:id="rId18" xr:uid="{00000000-0004-0000-0000-000011000000}"/>
    <hyperlink ref="D21" r:id="rId19" xr:uid="{00000000-0004-0000-0000-000012000000}"/>
    <hyperlink ref="D22" r:id="rId20" xr:uid="{00000000-0004-0000-0000-000013000000}"/>
    <hyperlink ref="D23" r:id="rId21" xr:uid="{00000000-0004-0000-0000-000014000000}"/>
    <hyperlink ref="D24" r:id="rId22" xr:uid="{00000000-0004-0000-0000-000015000000}"/>
    <hyperlink ref="D25" r:id="rId23" xr:uid="{00000000-0004-0000-0000-000016000000}"/>
    <hyperlink ref="D26" r:id="rId24" xr:uid="{00000000-0004-0000-0000-000017000000}"/>
    <hyperlink ref="D27" r:id="rId25" xr:uid="{00000000-0004-0000-0000-000018000000}"/>
    <hyperlink ref="D28" r:id="rId26" xr:uid="{00000000-0004-0000-0000-000019000000}"/>
    <hyperlink ref="E28" r:id="rId27" xr:uid="{00000000-0004-0000-0000-00001A000000}"/>
    <hyperlink ref="D29" r:id="rId28" xr:uid="{00000000-0004-0000-0000-00001B000000}"/>
    <hyperlink ref="D30" r:id="rId29" xr:uid="{00000000-0004-0000-0000-00001C000000}"/>
    <hyperlink ref="D31" r:id="rId30" xr:uid="{00000000-0004-0000-0000-00001D000000}"/>
    <hyperlink ref="D32" r:id="rId31" xr:uid="{00000000-0004-0000-0000-00001E000000}"/>
    <hyperlink ref="D33" r:id="rId32" xr:uid="{00000000-0004-0000-0000-00001F000000}"/>
    <hyperlink ref="D34" r:id="rId33" xr:uid="{00000000-0004-0000-0000-000020000000}"/>
    <hyperlink ref="D35" r:id="rId34" xr:uid="{00000000-0004-0000-0000-000021000000}"/>
    <hyperlink ref="D36" r:id="rId35" xr:uid="{00000000-0004-0000-0000-000022000000}"/>
    <hyperlink ref="D37" r:id="rId36" xr:uid="{00000000-0004-0000-0000-000023000000}"/>
    <hyperlink ref="D38" r:id="rId37" xr:uid="{00000000-0004-0000-0000-000024000000}"/>
    <hyperlink ref="D39" r:id="rId38" xr:uid="{00000000-0004-0000-0000-000025000000}"/>
    <hyperlink ref="D40" r:id="rId39" xr:uid="{00000000-0004-0000-0000-000026000000}"/>
    <hyperlink ref="D41" r:id="rId40" xr:uid="{00000000-0004-0000-0000-000027000000}"/>
    <hyperlink ref="D42" r:id="rId41" xr:uid="{00000000-0004-0000-0000-000028000000}"/>
    <hyperlink ref="D43" r:id="rId42" xr:uid="{00000000-0004-0000-0000-000029000000}"/>
    <hyperlink ref="D44" r:id="rId43" xr:uid="{00000000-0004-0000-0000-00002A000000}"/>
    <hyperlink ref="D45" r:id="rId44" xr:uid="{00000000-0004-0000-0000-00002B000000}"/>
    <hyperlink ref="D46" r:id="rId45" xr:uid="{00000000-0004-0000-0000-00002C000000}"/>
    <hyperlink ref="D47" r:id="rId46" xr:uid="{00000000-0004-0000-0000-00002D000000}"/>
    <hyperlink ref="D48" r:id="rId47" xr:uid="{00000000-0004-0000-0000-00002E000000}"/>
    <hyperlink ref="D49" r:id="rId48" xr:uid="{00000000-0004-0000-0000-00002F000000}"/>
    <hyperlink ref="D50" r:id="rId49" xr:uid="{00000000-0004-0000-0000-000030000000}"/>
    <hyperlink ref="D51" r:id="rId50" xr:uid="{00000000-0004-0000-0000-000031000000}"/>
    <hyperlink ref="D52" r:id="rId51" xr:uid="{00000000-0004-0000-0000-000032000000}"/>
    <hyperlink ref="D53" r:id="rId52" xr:uid="{00000000-0004-0000-0000-000033000000}"/>
    <hyperlink ref="E53" r:id="rId53" xr:uid="{00000000-0004-0000-0000-000034000000}"/>
    <hyperlink ref="D54" r:id="rId54" xr:uid="{00000000-0004-0000-0000-000035000000}"/>
    <hyperlink ref="D55" r:id="rId55" xr:uid="{00000000-0004-0000-0000-000036000000}"/>
    <hyperlink ref="D56" r:id="rId56" xr:uid="{00000000-0004-0000-0000-000037000000}"/>
    <hyperlink ref="D57" r:id="rId57" xr:uid="{00000000-0004-0000-0000-000038000000}"/>
    <hyperlink ref="D58" r:id="rId58" xr:uid="{00000000-0004-0000-0000-000039000000}"/>
    <hyperlink ref="E58" r:id="rId59" xr:uid="{00000000-0004-0000-0000-00003A000000}"/>
    <hyperlink ref="D59" r:id="rId60" xr:uid="{00000000-0004-0000-0000-00003B000000}"/>
    <hyperlink ref="E59" r:id="rId61" xr:uid="{00000000-0004-0000-0000-00003C000000}"/>
    <hyperlink ref="D60" r:id="rId62" xr:uid="{00000000-0004-0000-0000-00003D000000}"/>
    <hyperlink ref="E60" r:id="rId63" xr:uid="{00000000-0004-0000-0000-00003E000000}"/>
    <hyperlink ref="D61" r:id="rId64" xr:uid="{00000000-0004-0000-0000-00003F000000}"/>
    <hyperlink ref="E61" r:id="rId65" xr:uid="{00000000-0004-0000-0000-000040000000}"/>
    <hyperlink ref="D62" r:id="rId66" xr:uid="{00000000-0004-0000-0000-000041000000}"/>
    <hyperlink ref="E62" r:id="rId67" xr:uid="{00000000-0004-0000-0000-000042000000}"/>
    <hyperlink ref="D63" r:id="rId68" xr:uid="{00000000-0004-0000-0000-000043000000}"/>
    <hyperlink ref="D64" r:id="rId69" xr:uid="{00000000-0004-0000-0000-000044000000}"/>
    <hyperlink ref="D65" r:id="rId70" xr:uid="{00000000-0004-0000-0000-000045000000}"/>
    <hyperlink ref="E65" r:id="rId71" xr:uid="{00000000-0004-0000-0000-000046000000}"/>
    <hyperlink ref="D66" r:id="rId72" xr:uid="{00000000-0004-0000-0000-000047000000}"/>
    <hyperlink ref="E66" r:id="rId73" xr:uid="{00000000-0004-0000-0000-000048000000}"/>
    <hyperlink ref="D67" r:id="rId74" xr:uid="{00000000-0004-0000-0000-000049000000}"/>
    <hyperlink ref="E67" r:id="rId75" xr:uid="{00000000-0004-0000-0000-00004A000000}"/>
    <hyperlink ref="D68" r:id="rId76" xr:uid="{00000000-0004-0000-0000-00004B000000}"/>
    <hyperlink ref="D69" r:id="rId77" xr:uid="{00000000-0004-0000-0000-00004C000000}"/>
    <hyperlink ref="E69" r:id="rId78" xr:uid="{00000000-0004-0000-0000-00004D000000}"/>
    <hyperlink ref="D70" r:id="rId79" xr:uid="{00000000-0004-0000-0000-00004E000000}"/>
    <hyperlink ref="D71" r:id="rId80" xr:uid="{00000000-0004-0000-0000-00004F000000}"/>
    <hyperlink ref="E71" r:id="rId81" xr:uid="{00000000-0004-0000-0000-000050000000}"/>
    <hyperlink ref="D72" r:id="rId82" xr:uid="{00000000-0004-0000-0000-000051000000}"/>
    <hyperlink ref="E72" r:id="rId83" xr:uid="{00000000-0004-0000-0000-000052000000}"/>
    <hyperlink ref="D73" r:id="rId84" xr:uid="{00000000-0004-0000-0000-000053000000}"/>
    <hyperlink ref="E73" r:id="rId85" xr:uid="{00000000-0004-0000-0000-000054000000}"/>
    <hyperlink ref="D74" r:id="rId86" xr:uid="{00000000-0004-0000-0000-000055000000}"/>
    <hyperlink ref="D75" r:id="rId87" xr:uid="{00000000-0004-0000-0000-000056000000}"/>
    <hyperlink ref="D76" r:id="rId88" xr:uid="{00000000-0004-0000-0000-000057000000}"/>
    <hyperlink ref="D77" r:id="rId89" xr:uid="{00000000-0004-0000-0000-000058000000}"/>
    <hyperlink ref="D78" r:id="rId90" xr:uid="{00000000-0004-0000-0000-000059000000}"/>
    <hyperlink ref="D79" r:id="rId91" xr:uid="{00000000-0004-0000-0000-00005A000000}"/>
    <hyperlink ref="D80" r:id="rId92" xr:uid="{00000000-0004-0000-0000-00005B000000}"/>
    <hyperlink ref="E80" r:id="rId93" xr:uid="{00000000-0004-0000-0000-00005C000000}"/>
    <hyperlink ref="D81" r:id="rId94" xr:uid="{00000000-0004-0000-0000-00005D000000}"/>
    <hyperlink ref="D82" r:id="rId95" xr:uid="{00000000-0004-0000-0000-00005E000000}"/>
    <hyperlink ref="D83" r:id="rId96" xr:uid="{00000000-0004-0000-0000-00005F000000}"/>
    <hyperlink ref="E83" r:id="rId97" xr:uid="{00000000-0004-0000-0000-000060000000}"/>
    <hyperlink ref="D84" r:id="rId98" xr:uid="{00000000-0004-0000-0000-000061000000}"/>
    <hyperlink ref="E84" r:id="rId99" xr:uid="{00000000-0004-0000-0000-000062000000}"/>
    <hyperlink ref="D85" r:id="rId100" xr:uid="{00000000-0004-0000-0000-000063000000}"/>
    <hyperlink ref="D86" r:id="rId101" xr:uid="{00000000-0004-0000-0000-000064000000}"/>
    <hyperlink ref="D87" r:id="rId102" xr:uid="{00000000-0004-0000-0000-000065000000}"/>
    <hyperlink ref="E87" r:id="rId103" xr:uid="{00000000-0004-0000-0000-000066000000}"/>
    <hyperlink ref="D88" r:id="rId104" xr:uid="{00000000-0004-0000-0000-000067000000}"/>
    <hyperlink ref="D89" r:id="rId105" xr:uid="{00000000-0004-0000-0000-000068000000}"/>
    <hyperlink ref="D90" r:id="rId106" xr:uid="{00000000-0004-0000-0000-000069000000}"/>
    <hyperlink ref="E90" r:id="rId107" xr:uid="{00000000-0004-0000-0000-00006A000000}"/>
    <hyperlink ref="D91" r:id="rId108" xr:uid="{00000000-0004-0000-0000-00006B000000}"/>
    <hyperlink ref="D92" r:id="rId109" xr:uid="{00000000-0004-0000-0000-00006C000000}"/>
    <hyperlink ref="D93" r:id="rId110" xr:uid="{00000000-0004-0000-0000-00006D000000}"/>
    <hyperlink ref="D94" r:id="rId111" xr:uid="{00000000-0004-0000-0000-00006E000000}"/>
    <hyperlink ref="D95" r:id="rId112" xr:uid="{00000000-0004-0000-0000-00006F000000}"/>
    <hyperlink ref="D96" r:id="rId113" xr:uid="{00000000-0004-0000-0000-000070000000}"/>
    <hyperlink ref="D97" r:id="rId114" xr:uid="{00000000-0004-0000-0000-000071000000}"/>
    <hyperlink ref="D98" r:id="rId115" xr:uid="{00000000-0004-0000-0000-000072000000}"/>
    <hyperlink ref="D99" r:id="rId116" xr:uid="{00000000-0004-0000-0000-000073000000}"/>
    <hyperlink ref="D100" r:id="rId117" xr:uid="{00000000-0004-0000-0000-000074000000}"/>
    <hyperlink ref="D101" r:id="rId118" xr:uid="{00000000-0004-0000-0000-000075000000}"/>
    <hyperlink ref="D102" r:id="rId119" xr:uid="{00000000-0004-0000-0000-000076000000}"/>
    <hyperlink ref="D103" r:id="rId120" xr:uid="{00000000-0004-0000-0000-000077000000}"/>
    <hyperlink ref="D104" r:id="rId121" xr:uid="{00000000-0004-0000-0000-000078000000}"/>
    <hyperlink ref="D105" r:id="rId122" xr:uid="{00000000-0004-0000-0000-000079000000}"/>
    <hyperlink ref="D106" r:id="rId123" xr:uid="{00000000-0004-0000-0000-00007A000000}"/>
    <hyperlink ref="D107" r:id="rId124" xr:uid="{00000000-0004-0000-0000-00007B000000}"/>
    <hyperlink ref="D108" r:id="rId125" xr:uid="{00000000-0004-0000-0000-00007C000000}"/>
    <hyperlink ref="D109" r:id="rId126" xr:uid="{00000000-0004-0000-0000-00007D000000}"/>
    <hyperlink ref="D110" r:id="rId127" xr:uid="{00000000-0004-0000-0000-00007E000000}"/>
    <hyperlink ref="D111" r:id="rId128" xr:uid="{00000000-0004-0000-0000-00007F000000}"/>
    <hyperlink ref="D112" r:id="rId129" xr:uid="{00000000-0004-0000-0000-000080000000}"/>
    <hyperlink ref="D113" r:id="rId130" xr:uid="{00000000-0004-0000-0000-000081000000}"/>
    <hyperlink ref="D114" r:id="rId131" xr:uid="{00000000-0004-0000-0000-000082000000}"/>
    <hyperlink ref="D115" r:id="rId132" xr:uid="{00000000-0004-0000-0000-000083000000}"/>
    <hyperlink ref="D116" r:id="rId133" xr:uid="{00000000-0004-0000-0000-000084000000}"/>
    <hyperlink ref="D117" r:id="rId134" xr:uid="{00000000-0004-0000-0000-000085000000}"/>
    <hyperlink ref="D118" r:id="rId135" xr:uid="{00000000-0004-0000-0000-000086000000}"/>
    <hyperlink ref="D119" r:id="rId136" xr:uid="{00000000-0004-0000-0000-000087000000}"/>
    <hyperlink ref="D120" r:id="rId137" xr:uid="{00000000-0004-0000-0000-000088000000}"/>
    <hyperlink ref="D121" r:id="rId138" xr:uid="{00000000-0004-0000-0000-000089000000}"/>
    <hyperlink ref="D122" r:id="rId139" xr:uid="{00000000-0004-0000-0000-00008A000000}"/>
    <hyperlink ref="D123" r:id="rId140" xr:uid="{00000000-0004-0000-0000-00008B000000}"/>
    <hyperlink ref="D124" r:id="rId141" xr:uid="{00000000-0004-0000-0000-00008C000000}"/>
    <hyperlink ref="D125" r:id="rId142" xr:uid="{00000000-0004-0000-0000-00008D000000}"/>
    <hyperlink ref="D126" r:id="rId143" xr:uid="{00000000-0004-0000-0000-00008E000000}"/>
    <hyperlink ref="D127" r:id="rId144" xr:uid="{00000000-0004-0000-0000-00008F000000}"/>
    <hyperlink ref="D128" r:id="rId145" xr:uid="{00000000-0004-0000-0000-000090000000}"/>
    <hyperlink ref="D129" r:id="rId146" xr:uid="{00000000-0004-0000-0000-000091000000}"/>
    <hyperlink ref="D130" r:id="rId147" xr:uid="{00000000-0004-0000-0000-000092000000}"/>
    <hyperlink ref="D131" r:id="rId148" xr:uid="{00000000-0004-0000-0000-000093000000}"/>
    <hyperlink ref="D132" r:id="rId149" xr:uid="{00000000-0004-0000-0000-000094000000}"/>
    <hyperlink ref="D133" r:id="rId150" xr:uid="{00000000-0004-0000-0000-000095000000}"/>
    <hyperlink ref="D134" r:id="rId151" xr:uid="{00000000-0004-0000-0000-000096000000}"/>
    <hyperlink ref="D135" r:id="rId152" xr:uid="{00000000-0004-0000-0000-000097000000}"/>
    <hyperlink ref="D136" r:id="rId153" xr:uid="{00000000-0004-0000-0000-000098000000}"/>
    <hyperlink ref="D137" r:id="rId154" xr:uid="{00000000-0004-0000-0000-000099000000}"/>
    <hyperlink ref="D138" r:id="rId155" xr:uid="{00000000-0004-0000-0000-00009A000000}"/>
    <hyperlink ref="D139" r:id="rId156" xr:uid="{00000000-0004-0000-0000-00009B000000}"/>
    <hyperlink ref="D140" r:id="rId157" xr:uid="{00000000-0004-0000-0000-00009C000000}"/>
    <hyperlink ref="D141" r:id="rId158" xr:uid="{00000000-0004-0000-0000-00009D000000}"/>
    <hyperlink ref="D142" r:id="rId159" xr:uid="{00000000-0004-0000-0000-00009E000000}"/>
    <hyperlink ref="D143" r:id="rId160" xr:uid="{00000000-0004-0000-0000-00009F000000}"/>
    <hyperlink ref="D144" r:id="rId161" xr:uid="{00000000-0004-0000-0000-0000A0000000}"/>
    <hyperlink ref="D145" r:id="rId162" xr:uid="{00000000-0004-0000-0000-0000A1000000}"/>
    <hyperlink ref="D146" r:id="rId163" xr:uid="{00000000-0004-0000-0000-0000A2000000}"/>
    <hyperlink ref="D147" r:id="rId164" xr:uid="{00000000-0004-0000-0000-0000A3000000}"/>
    <hyperlink ref="D148" r:id="rId165" xr:uid="{00000000-0004-0000-0000-0000A4000000}"/>
    <hyperlink ref="D149" r:id="rId166" xr:uid="{00000000-0004-0000-0000-0000A5000000}"/>
    <hyperlink ref="D150" r:id="rId167" xr:uid="{00000000-0004-0000-0000-0000A6000000}"/>
    <hyperlink ref="D151" r:id="rId168" xr:uid="{00000000-0004-0000-0000-0000A7000000}"/>
    <hyperlink ref="D152" r:id="rId169" xr:uid="{00000000-0004-0000-0000-0000A8000000}"/>
    <hyperlink ref="D153" r:id="rId170" xr:uid="{00000000-0004-0000-0000-0000A9000000}"/>
    <hyperlink ref="D154" r:id="rId171" xr:uid="{00000000-0004-0000-0000-0000AA000000}"/>
    <hyperlink ref="D155" r:id="rId172" xr:uid="{00000000-0004-0000-0000-0000AB000000}"/>
    <hyperlink ref="D156" r:id="rId173" xr:uid="{00000000-0004-0000-0000-0000AC000000}"/>
    <hyperlink ref="D157" r:id="rId174" xr:uid="{00000000-0004-0000-0000-0000AD000000}"/>
    <hyperlink ref="D158" r:id="rId175" xr:uid="{00000000-0004-0000-0000-0000AE000000}"/>
    <hyperlink ref="D159" r:id="rId176" xr:uid="{00000000-0004-0000-0000-0000AF000000}"/>
    <hyperlink ref="D160" r:id="rId177" xr:uid="{00000000-0004-0000-0000-0000B0000000}"/>
    <hyperlink ref="D161" r:id="rId178" xr:uid="{00000000-0004-0000-0000-0000B1000000}"/>
    <hyperlink ref="D162" r:id="rId179" xr:uid="{00000000-0004-0000-0000-0000B2000000}"/>
    <hyperlink ref="D163" r:id="rId180" xr:uid="{00000000-0004-0000-0000-0000B3000000}"/>
    <hyperlink ref="D164" r:id="rId181" xr:uid="{00000000-0004-0000-0000-0000B4000000}"/>
    <hyperlink ref="D165" r:id="rId182" xr:uid="{00000000-0004-0000-0000-0000B5000000}"/>
    <hyperlink ref="D166" r:id="rId183" xr:uid="{00000000-0004-0000-0000-0000B6000000}"/>
    <hyperlink ref="D167" r:id="rId184" xr:uid="{00000000-0004-0000-0000-0000B7000000}"/>
    <hyperlink ref="D168" r:id="rId185" xr:uid="{00000000-0004-0000-0000-0000B8000000}"/>
    <hyperlink ref="D169" r:id="rId186" xr:uid="{00000000-0004-0000-0000-0000B9000000}"/>
    <hyperlink ref="D170" r:id="rId187" xr:uid="{00000000-0004-0000-0000-0000BA000000}"/>
    <hyperlink ref="D171" r:id="rId188" xr:uid="{00000000-0004-0000-0000-0000BB000000}"/>
    <hyperlink ref="D172" r:id="rId189" xr:uid="{00000000-0004-0000-0000-0000BC000000}"/>
    <hyperlink ref="D173" r:id="rId190" xr:uid="{00000000-0004-0000-0000-0000BD000000}"/>
    <hyperlink ref="D174" r:id="rId191" xr:uid="{00000000-0004-0000-0000-0000BE000000}"/>
    <hyperlink ref="D175" r:id="rId192" xr:uid="{00000000-0004-0000-0000-0000BF000000}"/>
    <hyperlink ref="D176" r:id="rId193" xr:uid="{00000000-0004-0000-0000-0000C0000000}"/>
    <hyperlink ref="D177" r:id="rId194" xr:uid="{00000000-0004-0000-0000-0000C1000000}"/>
    <hyperlink ref="D178" r:id="rId195" xr:uid="{00000000-0004-0000-0000-0000C2000000}"/>
    <hyperlink ref="D179" r:id="rId196" xr:uid="{00000000-0004-0000-0000-0000C3000000}"/>
    <hyperlink ref="D180" r:id="rId197" xr:uid="{00000000-0004-0000-0000-0000C4000000}"/>
    <hyperlink ref="D181" r:id="rId198" xr:uid="{00000000-0004-0000-0000-0000C5000000}"/>
    <hyperlink ref="D182" r:id="rId199" xr:uid="{00000000-0004-0000-0000-0000C6000000}"/>
    <hyperlink ref="D183" r:id="rId200" xr:uid="{00000000-0004-0000-0000-0000C7000000}"/>
    <hyperlink ref="D184" r:id="rId201" xr:uid="{00000000-0004-0000-0000-0000C8000000}"/>
    <hyperlink ref="D185" r:id="rId202" xr:uid="{00000000-0004-0000-0000-0000C9000000}"/>
    <hyperlink ref="D186" r:id="rId203" xr:uid="{00000000-0004-0000-0000-0000CA000000}"/>
    <hyperlink ref="D187" r:id="rId204" xr:uid="{00000000-0004-0000-0000-0000CB000000}"/>
    <hyperlink ref="D188" r:id="rId205" xr:uid="{00000000-0004-0000-0000-0000CC000000}"/>
    <hyperlink ref="D189" r:id="rId206" xr:uid="{00000000-0004-0000-0000-0000CD000000}"/>
    <hyperlink ref="D190" r:id="rId207" xr:uid="{00000000-0004-0000-0000-0000CE000000}"/>
    <hyperlink ref="D191" r:id="rId208" xr:uid="{00000000-0004-0000-0000-0000CF000000}"/>
    <hyperlink ref="D192" r:id="rId209" xr:uid="{00000000-0004-0000-0000-0000D0000000}"/>
    <hyperlink ref="D193" r:id="rId210" xr:uid="{00000000-0004-0000-0000-0000D1000000}"/>
    <hyperlink ref="D194" r:id="rId211" xr:uid="{00000000-0004-0000-0000-0000D2000000}"/>
    <hyperlink ref="D195" r:id="rId212" xr:uid="{00000000-0004-0000-0000-0000D3000000}"/>
    <hyperlink ref="D196" r:id="rId213" xr:uid="{00000000-0004-0000-0000-0000D4000000}"/>
    <hyperlink ref="D197" r:id="rId214" xr:uid="{00000000-0004-0000-0000-0000D5000000}"/>
    <hyperlink ref="D198" r:id="rId215" xr:uid="{00000000-0004-0000-0000-0000D6000000}"/>
    <hyperlink ref="D199" r:id="rId216" xr:uid="{00000000-0004-0000-0000-0000D7000000}"/>
    <hyperlink ref="D200" r:id="rId217" xr:uid="{00000000-0004-0000-0000-0000D8000000}"/>
    <hyperlink ref="D201" r:id="rId218" xr:uid="{00000000-0004-0000-0000-0000D9000000}"/>
    <hyperlink ref="D202" r:id="rId219" xr:uid="{00000000-0004-0000-0000-0000DA000000}"/>
    <hyperlink ref="D203" r:id="rId220" xr:uid="{00000000-0004-0000-0000-0000DB000000}"/>
    <hyperlink ref="D204" r:id="rId221" xr:uid="{00000000-0004-0000-0000-0000DC000000}"/>
    <hyperlink ref="D205" r:id="rId222" xr:uid="{00000000-0004-0000-0000-0000DD000000}"/>
    <hyperlink ref="D206" r:id="rId223" xr:uid="{00000000-0004-0000-0000-0000DE000000}"/>
    <hyperlink ref="D207" r:id="rId224" xr:uid="{00000000-0004-0000-0000-0000DF000000}"/>
    <hyperlink ref="D208" r:id="rId225" xr:uid="{00000000-0004-0000-0000-0000E0000000}"/>
    <hyperlink ref="D209" r:id="rId226" xr:uid="{00000000-0004-0000-0000-0000E1000000}"/>
    <hyperlink ref="D210" r:id="rId227" xr:uid="{00000000-0004-0000-0000-0000E2000000}"/>
    <hyperlink ref="D211" r:id="rId228" xr:uid="{00000000-0004-0000-0000-0000E3000000}"/>
    <hyperlink ref="D212" r:id="rId229" xr:uid="{00000000-0004-0000-0000-0000E4000000}"/>
    <hyperlink ref="D213" r:id="rId230" xr:uid="{00000000-0004-0000-0000-0000E5000000}"/>
    <hyperlink ref="D214" r:id="rId231" xr:uid="{00000000-0004-0000-0000-0000E6000000}"/>
    <hyperlink ref="D215" r:id="rId232" xr:uid="{00000000-0004-0000-0000-0000E7000000}"/>
    <hyperlink ref="D216" r:id="rId233" xr:uid="{00000000-0004-0000-0000-0000E8000000}"/>
    <hyperlink ref="D217" r:id="rId234" xr:uid="{00000000-0004-0000-0000-0000E9000000}"/>
    <hyperlink ref="D218" r:id="rId235" xr:uid="{00000000-0004-0000-0000-0000EA000000}"/>
    <hyperlink ref="D219" r:id="rId236" xr:uid="{00000000-0004-0000-0000-0000EB000000}"/>
    <hyperlink ref="D220" r:id="rId237" xr:uid="{00000000-0004-0000-0000-0000EC000000}"/>
    <hyperlink ref="D221" r:id="rId238" xr:uid="{00000000-0004-0000-0000-0000ED000000}"/>
    <hyperlink ref="D222" r:id="rId239" xr:uid="{00000000-0004-0000-0000-0000EE000000}"/>
    <hyperlink ref="D223" r:id="rId240" xr:uid="{00000000-0004-0000-0000-0000EF000000}"/>
    <hyperlink ref="D224" r:id="rId241" xr:uid="{00000000-0004-0000-0000-0000F0000000}"/>
    <hyperlink ref="D225" r:id="rId242" xr:uid="{00000000-0004-0000-0000-0000F1000000}"/>
    <hyperlink ref="D226" r:id="rId243" xr:uid="{00000000-0004-0000-0000-0000F2000000}"/>
    <hyperlink ref="D227" r:id="rId244" xr:uid="{00000000-0004-0000-0000-0000F3000000}"/>
    <hyperlink ref="D228" r:id="rId245" xr:uid="{00000000-0004-0000-0000-0000F4000000}"/>
    <hyperlink ref="D229" r:id="rId246" xr:uid="{00000000-0004-0000-0000-0000F5000000}"/>
    <hyperlink ref="D230" r:id="rId247" xr:uid="{00000000-0004-0000-0000-0000F6000000}"/>
    <hyperlink ref="D231" r:id="rId248" xr:uid="{00000000-0004-0000-0000-0000F7000000}"/>
    <hyperlink ref="D232" r:id="rId249" xr:uid="{00000000-0004-0000-0000-0000F8000000}"/>
    <hyperlink ref="D233" r:id="rId250" xr:uid="{00000000-0004-0000-0000-0000F9000000}"/>
    <hyperlink ref="D234" r:id="rId251" xr:uid="{00000000-0004-0000-0000-0000FA000000}"/>
    <hyperlink ref="D235" r:id="rId252" xr:uid="{00000000-0004-0000-0000-0000FB000000}"/>
    <hyperlink ref="D236" r:id="rId253" xr:uid="{00000000-0004-0000-0000-0000FC000000}"/>
    <hyperlink ref="D237" r:id="rId254" xr:uid="{00000000-0004-0000-0000-0000FD000000}"/>
    <hyperlink ref="D238" r:id="rId255" xr:uid="{00000000-0004-0000-0000-0000FE000000}"/>
    <hyperlink ref="D239" r:id="rId256" xr:uid="{00000000-0004-0000-0000-0000FF000000}"/>
    <hyperlink ref="D240" r:id="rId257" xr:uid="{00000000-0004-0000-0000-000000010000}"/>
    <hyperlink ref="D241" r:id="rId258" xr:uid="{00000000-0004-0000-0000-000001010000}"/>
    <hyperlink ref="D242" r:id="rId259" xr:uid="{00000000-0004-0000-0000-000002010000}"/>
    <hyperlink ref="D243" r:id="rId260" xr:uid="{00000000-0004-0000-0000-000003010000}"/>
    <hyperlink ref="D244" r:id="rId261" xr:uid="{00000000-0004-0000-0000-000004010000}"/>
    <hyperlink ref="D245" r:id="rId262" xr:uid="{00000000-0004-0000-0000-000005010000}"/>
    <hyperlink ref="D246" r:id="rId263" xr:uid="{00000000-0004-0000-0000-000006010000}"/>
    <hyperlink ref="D247" r:id="rId264" xr:uid="{00000000-0004-0000-0000-000007010000}"/>
    <hyperlink ref="D248" r:id="rId265" xr:uid="{00000000-0004-0000-0000-000008010000}"/>
    <hyperlink ref="D249" r:id="rId266" xr:uid="{00000000-0004-0000-0000-000009010000}"/>
    <hyperlink ref="D250" r:id="rId267" xr:uid="{00000000-0004-0000-0000-00000A010000}"/>
    <hyperlink ref="D251" r:id="rId268" xr:uid="{00000000-0004-0000-0000-00000B010000}"/>
    <hyperlink ref="D252" r:id="rId269" xr:uid="{00000000-0004-0000-0000-00000C010000}"/>
    <hyperlink ref="D253" r:id="rId270" xr:uid="{00000000-0004-0000-0000-00000D010000}"/>
    <hyperlink ref="D254" r:id="rId271" xr:uid="{00000000-0004-0000-0000-00000E010000}"/>
    <hyperlink ref="D255" r:id="rId272" xr:uid="{00000000-0004-0000-0000-00000F010000}"/>
    <hyperlink ref="D256" r:id="rId273" xr:uid="{00000000-0004-0000-0000-000010010000}"/>
    <hyperlink ref="D257" r:id="rId274" xr:uid="{00000000-0004-0000-0000-000011010000}"/>
    <hyperlink ref="D258" r:id="rId275" xr:uid="{00000000-0004-0000-0000-000012010000}"/>
    <hyperlink ref="D259" r:id="rId276" xr:uid="{00000000-0004-0000-0000-000013010000}"/>
    <hyperlink ref="D260" r:id="rId277" xr:uid="{00000000-0004-0000-0000-000014010000}"/>
    <hyperlink ref="D261" r:id="rId278" xr:uid="{00000000-0004-0000-0000-000015010000}"/>
    <hyperlink ref="D262" r:id="rId279" xr:uid="{00000000-0004-0000-0000-000016010000}"/>
    <hyperlink ref="D263" r:id="rId280" xr:uid="{00000000-0004-0000-0000-000017010000}"/>
    <hyperlink ref="D264" r:id="rId281" xr:uid="{00000000-0004-0000-0000-000018010000}"/>
    <hyperlink ref="D265" r:id="rId282" xr:uid="{00000000-0004-0000-0000-000019010000}"/>
    <hyperlink ref="D266" r:id="rId283" xr:uid="{00000000-0004-0000-0000-00001A010000}"/>
    <hyperlink ref="D267" r:id="rId284" xr:uid="{00000000-0004-0000-0000-00001B010000}"/>
    <hyperlink ref="D268" r:id="rId285" xr:uid="{00000000-0004-0000-0000-00001C010000}"/>
    <hyperlink ref="D269" r:id="rId286" xr:uid="{00000000-0004-0000-0000-00001D010000}"/>
    <hyperlink ref="D270" r:id="rId287" xr:uid="{00000000-0004-0000-0000-00001E010000}"/>
    <hyperlink ref="D271" r:id="rId288" xr:uid="{00000000-0004-0000-0000-00001F010000}"/>
    <hyperlink ref="D272" r:id="rId289" xr:uid="{00000000-0004-0000-0000-000020010000}"/>
    <hyperlink ref="D273" r:id="rId290" xr:uid="{00000000-0004-0000-0000-000021010000}"/>
    <hyperlink ref="D274" r:id="rId291" xr:uid="{00000000-0004-0000-0000-000022010000}"/>
    <hyperlink ref="D275" r:id="rId292" xr:uid="{00000000-0004-0000-0000-000023010000}"/>
    <hyperlink ref="D276" r:id="rId293" xr:uid="{00000000-0004-0000-0000-000024010000}"/>
    <hyperlink ref="D277" r:id="rId294" xr:uid="{00000000-0004-0000-0000-000025010000}"/>
    <hyperlink ref="D278" r:id="rId295" xr:uid="{00000000-0004-0000-0000-000026010000}"/>
    <hyperlink ref="D279" r:id="rId296" xr:uid="{00000000-0004-0000-0000-000027010000}"/>
    <hyperlink ref="D280" r:id="rId297" xr:uid="{00000000-0004-0000-0000-000028010000}"/>
    <hyperlink ref="D281" r:id="rId298" xr:uid="{00000000-0004-0000-0000-000029010000}"/>
    <hyperlink ref="D282" r:id="rId299" xr:uid="{00000000-0004-0000-0000-00002A010000}"/>
    <hyperlink ref="D283" r:id="rId300" xr:uid="{00000000-0004-0000-0000-00002B010000}"/>
    <hyperlink ref="D284" r:id="rId301" xr:uid="{00000000-0004-0000-0000-00002C010000}"/>
    <hyperlink ref="D285" r:id="rId302" xr:uid="{00000000-0004-0000-0000-00002D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32"/>
  <sheetViews>
    <sheetView workbookViewId="0">
      <pane ySplit="1" topLeftCell="A2" activePane="bottomLeft" state="frozen"/>
      <selection pane="bottomLeft" activeCell="B3" sqref="B3"/>
    </sheetView>
  </sheetViews>
  <sheetFormatPr defaultColWidth="14.44140625" defaultRowHeight="15.75" customHeight="1"/>
  <cols>
    <col min="3" max="3" width="29.6640625" customWidth="1"/>
  </cols>
  <sheetData>
    <row r="1" spans="1:4" ht="15.75" customHeight="1">
      <c r="A1" s="2" t="s">
        <v>4</v>
      </c>
      <c r="B1" s="3" t="s">
        <v>10</v>
      </c>
      <c r="C1" s="5" t="s">
        <v>11</v>
      </c>
      <c r="D1" s="9" t="s">
        <v>13</v>
      </c>
    </row>
    <row r="2" spans="1:4" ht="15.75" customHeight="1">
      <c r="A2" s="11" t="s">
        <v>34</v>
      </c>
      <c r="B2" s="13">
        <v>25000</v>
      </c>
      <c r="D2" s="15" t="s">
        <v>39</v>
      </c>
    </row>
    <row r="3" spans="1:4" ht="15.75" customHeight="1">
      <c r="A3" s="11" t="s">
        <v>34</v>
      </c>
      <c r="B3" s="13">
        <v>5000</v>
      </c>
      <c r="D3" s="15" t="s">
        <v>47</v>
      </c>
    </row>
    <row r="4" spans="1:4" ht="15.75" customHeight="1">
      <c r="A4" s="11" t="s">
        <v>34</v>
      </c>
      <c r="B4" s="13">
        <v>35000</v>
      </c>
      <c r="C4" s="15" t="s">
        <v>48</v>
      </c>
      <c r="D4" s="15" t="s">
        <v>49</v>
      </c>
    </row>
    <row r="5" spans="1:4" ht="15.75" customHeight="1">
      <c r="A5" s="11" t="s">
        <v>50</v>
      </c>
      <c r="B5" s="13">
        <v>2000</v>
      </c>
      <c r="C5" s="15" t="s">
        <v>51</v>
      </c>
      <c r="D5" s="15" t="s">
        <v>52</v>
      </c>
    </row>
    <row r="6" spans="1:4" ht="15.75" customHeight="1">
      <c r="A6" s="11" t="s">
        <v>50</v>
      </c>
      <c r="B6" s="13">
        <v>100000</v>
      </c>
      <c r="D6" s="15" t="s">
        <v>53</v>
      </c>
    </row>
    <row r="7" spans="1:4" ht="15.75" customHeight="1">
      <c r="A7" s="11" t="s">
        <v>54</v>
      </c>
      <c r="B7" s="13">
        <v>30000</v>
      </c>
      <c r="C7" s="15" t="s">
        <v>55</v>
      </c>
      <c r="D7" s="15" t="s">
        <v>56</v>
      </c>
    </row>
    <row r="8" spans="1:4" ht="15.75" customHeight="1">
      <c r="A8" s="11" t="s">
        <v>54</v>
      </c>
      <c r="B8" s="13">
        <v>75000</v>
      </c>
      <c r="C8" s="15" t="s">
        <v>57</v>
      </c>
      <c r="D8" s="15" t="s">
        <v>58</v>
      </c>
    </row>
    <row r="9" spans="1:4" ht="15.75" customHeight="1">
      <c r="A9" s="11" t="s">
        <v>54</v>
      </c>
      <c r="B9" s="13">
        <v>10000</v>
      </c>
      <c r="C9" s="15" t="s">
        <v>59</v>
      </c>
      <c r="D9" s="15" t="s">
        <v>60</v>
      </c>
    </row>
    <row r="10" spans="1:4" ht="15.75" customHeight="1">
      <c r="A10" s="11" t="s">
        <v>61</v>
      </c>
      <c r="B10" s="13">
        <v>165000</v>
      </c>
      <c r="C10" s="15" t="s">
        <v>62</v>
      </c>
      <c r="D10" s="15" t="s">
        <v>63</v>
      </c>
    </row>
    <row r="11" spans="1:4" ht="15.75" customHeight="1">
      <c r="A11" s="11" t="s">
        <v>61</v>
      </c>
      <c r="B11" s="13">
        <v>80000</v>
      </c>
      <c r="C11" s="15"/>
      <c r="D11" s="15" t="s">
        <v>64</v>
      </c>
    </row>
    <row r="12" spans="1:4" ht="15.75" customHeight="1">
      <c r="A12" s="11" t="s">
        <v>61</v>
      </c>
      <c r="B12" s="13">
        <v>27500</v>
      </c>
      <c r="C12" s="15" t="s">
        <v>65</v>
      </c>
      <c r="D12" s="15" t="s">
        <v>66</v>
      </c>
    </row>
    <row r="13" spans="1:4" ht="15.75" customHeight="1">
      <c r="A13" s="11" t="s">
        <v>61</v>
      </c>
      <c r="B13" s="13">
        <v>350000</v>
      </c>
      <c r="C13" s="15" t="s">
        <v>62</v>
      </c>
      <c r="D13" s="15" t="s">
        <v>68</v>
      </c>
    </row>
    <row r="14" spans="1:4" ht="15.75" customHeight="1">
      <c r="A14" s="11" t="s">
        <v>61</v>
      </c>
      <c r="B14" s="13">
        <v>8500</v>
      </c>
      <c r="C14" s="15" t="s">
        <v>70</v>
      </c>
      <c r="D14" s="15" t="s">
        <v>71</v>
      </c>
    </row>
    <row r="15" spans="1:4" ht="15.75" customHeight="1">
      <c r="A15" s="11" t="s">
        <v>61</v>
      </c>
      <c r="B15" s="13">
        <v>12500</v>
      </c>
      <c r="C15" s="15" t="s">
        <v>72</v>
      </c>
      <c r="D15" s="15" t="s">
        <v>73</v>
      </c>
    </row>
    <row r="16" spans="1:4" ht="15.75" customHeight="1">
      <c r="A16" s="11" t="s">
        <v>61</v>
      </c>
      <c r="B16" s="13">
        <v>11000</v>
      </c>
      <c r="C16" s="15" t="s">
        <v>74</v>
      </c>
      <c r="D16" s="15" t="s">
        <v>75</v>
      </c>
    </row>
    <row r="17" spans="1:9" ht="15.75" customHeight="1">
      <c r="A17" s="11" t="s">
        <v>61</v>
      </c>
      <c r="B17" s="13">
        <v>3000</v>
      </c>
      <c r="C17" s="13" t="s">
        <v>76</v>
      </c>
      <c r="D17" s="15" t="s">
        <v>77</v>
      </c>
    </row>
    <row r="18" spans="1:9" ht="15.75" customHeight="1">
      <c r="A18" s="11" t="s">
        <v>61</v>
      </c>
      <c r="B18" s="13">
        <v>40000</v>
      </c>
      <c r="C18" s="15" t="s">
        <v>78</v>
      </c>
      <c r="D18" s="15" t="s">
        <v>79</v>
      </c>
    </row>
    <row r="19" spans="1:9" ht="15.75" customHeight="1">
      <c r="A19" s="11" t="s">
        <v>61</v>
      </c>
      <c r="B19" s="13">
        <v>27880</v>
      </c>
      <c r="C19" s="15" t="s">
        <v>80</v>
      </c>
      <c r="D19" s="15" t="s">
        <v>81</v>
      </c>
      <c r="I19" s="18"/>
    </row>
    <row r="20" spans="1:9" ht="15.75" customHeight="1">
      <c r="A20" s="11" t="s">
        <v>83</v>
      </c>
      <c r="B20" s="13">
        <v>50000</v>
      </c>
      <c r="C20" s="15" t="s">
        <v>84</v>
      </c>
      <c r="D20" s="15" t="s">
        <v>85</v>
      </c>
    </row>
    <row r="21" spans="1:9" ht="15.75" customHeight="1">
      <c r="A21" s="11" t="s">
        <v>83</v>
      </c>
      <c r="B21" s="13">
        <v>10000</v>
      </c>
      <c r="C21" s="15" t="s">
        <v>86</v>
      </c>
      <c r="D21" s="15" t="s">
        <v>87</v>
      </c>
    </row>
    <row r="22" spans="1:9" ht="15.75" customHeight="1">
      <c r="A22" s="11" t="s">
        <v>88</v>
      </c>
      <c r="B22" s="13">
        <v>125000</v>
      </c>
      <c r="C22" s="15" t="s">
        <v>89</v>
      </c>
      <c r="D22" s="15" t="s">
        <v>90</v>
      </c>
    </row>
    <row r="23" spans="1:9" ht="15.75" customHeight="1">
      <c r="A23" s="11" t="s">
        <v>88</v>
      </c>
      <c r="B23" s="13">
        <v>250000</v>
      </c>
      <c r="C23" s="15" t="s">
        <v>91</v>
      </c>
    </row>
    <row r="24" spans="1:9" ht="15.75" customHeight="1">
      <c r="A24" s="11" t="s">
        <v>92</v>
      </c>
      <c r="B24" s="13">
        <v>100000</v>
      </c>
      <c r="C24" s="15"/>
      <c r="D24" s="15" t="s">
        <v>93</v>
      </c>
    </row>
    <row r="25" spans="1:9" ht="15.75" customHeight="1">
      <c r="A25" s="11" t="s">
        <v>92</v>
      </c>
      <c r="B25" s="13">
        <v>25000</v>
      </c>
      <c r="C25" s="15" t="s">
        <v>94</v>
      </c>
      <c r="D25" s="15" t="s">
        <v>95</v>
      </c>
    </row>
    <row r="26" spans="1:9" ht="15.75" customHeight="1">
      <c r="A26" s="11" t="s">
        <v>96</v>
      </c>
      <c r="B26" s="13">
        <v>47000</v>
      </c>
      <c r="C26" s="15" t="s">
        <v>98</v>
      </c>
      <c r="D26" s="15" t="s">
        <v>100</v>
      </c>
    </row>
    <row r="27" spans="1:9" ht="15.75" customHeight="1">
      <c r="A27" s="11" t="s">
        <v>103</v>
      </c>
      <c r="B27" s="13">
        <v>25000</v>
      </c>
      <c r="C27" s="15"/>
      <c r="D27" s="15" t="s">
        <v>104</v>
      </c>
    </row>
    <row r="28" spans="1:9" ht="13.2">
      <c r="A28" s="11" t="s">
        <v>103</v>
      </c>
      <c r="B28" s="13">
        <v>63000</v>
      </c>
      <c r="C28" s="15" t="s">
        <v>105</v>
      </c>
      <c r="D28" s="15" t="s">
        <v>106</v>
      </c>
    </row>
    <row r="29" spans="1:9" ht="13.2">
      <c r="A29" s="11" t="s">
        <v>103</v>
      </c>
      <c r="B29" s="13">
        <v>10000</v>
      </c>
      <c r="C29" s="15" t="s">
        <v>107</v>
      </c>
    </row>
    <row r="30" spans="1:9" ht="14.4">
      <c r="A30" s="7" t="s">
        <v>109</v>
      </c>
      <c r="B30" s="13">
        <v>350000</v>
      </c>
      <c r="C30" s="15" t="s">
        <v>110</v>
      </c>
      <c r="D30" s="15" t="s">
        <v>111</v>
      </c>
    </row>
    <row r="31" spans="1:9" ht="14.4">
      <c r="A31" s="7" t="s">
        <v>109</v>
      </c>
      <c r="B31" s="13">
        <v>150000</v>
      </c>
      <c r="C31" s="15"/>
      <c r="D31" s="15" t="s">
        <v>114</v>
      </c>
    </row>
    <row r="32" spans="1:9" ht="14.4">
      <c r="A32" s="7" t="s">
        <v>109</v>
      </c>
      <c r="B32" s="13">
        <v>30000</v>
      </c>
      <c r="C32" s="15" t="s">
        <v>115</v>
      </c>
      <c r="D32" s="15" t="s">
        <v>116</v>
      </c>
    </row>
    <row r="33" spans="1:4" ht="14.4">
      <c r="A33" s="7" t="s">
        <v>109</v>
      </c>
      <c r="B33" s="13">
        <v>36865</v>
      </c>
      <c r="C33" s="15" t="s">
        <v>117</v>
      </c>
      <c r="D33" s="15" t="s">
        <v>118</v>
      </c>
    </row>
    <row r="34" spans="1:4" ht="14.4">
      <c r="A34" s="7" t="s">
        <v>109</v>
      </c>
      <c r="B34" s="13">
        <v>8583719.4400000013</v>
      </c>
      <c r="C34" s="15" t="s">
        <v>119</v>
      </c>
      <c r="D34" s="15" t="s">
        <v>120</v>
      </c>
    </row>
    <row r="35" spans="1:4" ht="14.4">
      <c r="A35" s="7" t="s">
        <v>109</v>
      </c>
      <c r="B35" s="13"/>
      <c r="C35" s="15"/>
      <c r="D35" s="15"/>
    </row>
    <row r="36" spans="1:4" ht="13.2">
      <c r="A36" s="11" t="s">
        <v>83</v>
      </c>
      <c r="B36" s="13">
        <v>10000</v>
      </c>
      <c r="C36" s="15" t="s">
        <v>123</v>
      </c>
      <c r="D36" s="15" t="s">
        <v>125</v>
      </c>
    </row>
    <row r="37" spans="1:4" ht="13.2">
      <c r="A37" s="11" t="s">
        <v>83</v>
      </c>
      <c r="B37" s="13">
        <v>10000</v>
      </c>
      <c r="C37" s="15" t="s">
        <v>126</v>
      </c>
      <c r="D37" s="15" t="s">
        <v>128</v>
      </c>
    </row>
    <row r="38" spans="1:4" ht="13.2">
      <c r="A38" s="11" t="s">
        <v>83</v>
      </c>
      <c r="B38" s="13">
        <v>20000</v>
      </c>
      <c r="C38" s="15" t="s">
        <v>129</v>
      </c>
      <c r="D38" s="15" t="s">
        <v>130</v>
      </c>
    </row>
    <row r="39" spans="1:4" ht="13.2">
      <c r="A39" s="11" t="s">
        <v>83</v>
      </c>
      <c r="B39" s="13">
        <v>10000</v>
      </c>
      <c r="C39" s="15" t="s">
        <v>80</v>
      </c>
      <c r="D39" s="15" t="s">
        <v>131</v>
      </c>
    </row>
    <row r="40" spans="1:4" ht="13.2">
      <c r="A40" s="11" t="s">
        <v>83</v>
      </c>
      <c r="B40" s="13">
        <v>2080</v>
      </c>
      <c r="C40" s="15" t="s">
        <v>80</v>
      </c>
      <c r="D40" s="15" t="s">
        <v>134</v>
      </c>
    </row>
    <row r="41" spans="1:4" ht="13.2">
      <c r="A41" s="11" t="s">
        <v>83</v>
      </c>
      <c r="B41" s="13">
        <v>2600</v>
      </c>
      <c r="C41" s="15" t="s">
        <v>80</v>
      </c>
      <c r="D41" s="15" t="s">
        <v>135</v>
      </c>
    </row>
    <row r="42" spans="1:4" ht="13.2">
      <c r="A42" s="11" t="s">
        <v>136</v>
      </c>
      <c r="B42" s="13">
        <v>50000</v>
      </c>
      <c r="C42" s="15" t="s">
        <v>138</v>
      </c>
      <c r="D42" s="15" t="s">
        <v>139</v>
      </c>
    </row>
    <row r="43" spans="1:4" ht="13.2">
      <c r="A43" s="11" t="s">
        <v>136</v>
      </c>
      <c r="B43" s="13">
        <v>40000</v>
      </c>
      <c r="C43" s="15" t="s">
        <v>141</v>
      </c>
      <c r="D43" s="15" t="s">
        <v>142</v>
      </c>
    </row>
    <row r="44" spans="1:4" ht="13.2">
      <c r="A44" s="11" t="s">
        <v>136</v>
      </c>
      <c r="B44" s="13">
        <v>40000</v>
      </c>
      <c r="C44" s="15" t="s">
        <v>143</v>
      </c>
      <c r="D44" s="15" t="s">
        <v>144</v>
      </c>
    </row>
    <row r="45" spans="1:4" ht="13.2">
      <c r="A45" s="11" t="s">
        <v>136</v>
      </c>
      <c r="B45" s="13">
        <v>12000</v>
      </c>
      <c r="C45" s="15" t="s">
        <v>146</v>
      </c>
      <c r="D45" s="15" t="s">
        <v>148</v>
      </c>
    </row>
    <row r="46" spans="1:4" ht="13.2">
      <c r="A46" s="11" t="s">
        <v>136</v>
      </c>
      <c r="B46" s="13">
        <v>10000</v>
      </c>
      <c r="C46" s="15" t="s">
        <v>151</v>
      </c>
      <c r="D46" s="15" t="s">
        <v>152</v>
      </c>
    </row>
    <row r="47" spans="1:4" ht="13.2">
      <c r="A47" s="11" t="s">
        <v>136</v>
      </c>
      <c r="B47" s="13">
        <v>2000</v>
      </c>
      <c r="C47" s="15" t="s">
        <v>154</v>
      </c>
      <c r="D47" s="15" t="s">
        <v>155</v>
      </c>
    </row>
    <row r="48" spans="1:4" ht="13.2">
      <c r="A48" s="11" t="s">
        <v>136</v>
      </c>
      <c r="B48" s="13">
        <v>4000</v>
      </c>
      <c r="C48" s="15" t="s">
        <v>157</v>
      </c>
      <c r="D48" s="15" t="s">
        <v>159</v>
      </c>
    </row>
    <row r="49" spans="1:4" ht="13.2">
      <c r="A49" s="11" t="s">
        <v>136</v>
      </c>
      <c r="B49" s="13">
        <v>25000</v>
      </c>
      <c r="C49" s="15" t="s">
        <v>161</v>
      </c>
      <c r="D49" s="15" t="s">
        <v>162</v>
      </c>
    </row>
    <row r="50" spans="1:4" ht="13.2">
      <c r="A50" s="11" t="s">
        <v>163</v>
      </c>
      <c r="B50" s="13">
        <v>1000</v>
      </c>
      <c r="C50" s="15" t="s">
        <v>164</v>
      </c>
      <c r="D50" s="15" t="s">
        <v>165</v>
      </c>
    </row>
    <row r="51" spans="1:4" ht="13.2">
      <c r="A51" s="11" t="s">
        <v>163</v>
      </c>
      <c r="B51" s="13">
        <v>6600</v>
      </c>
      <c r="C51" s="15" t="s">
        <v>167</v>
      </c>
      <c r="D51" s="15" t="s">
        <v>168</v>
      </c>
    </row>
    <row r="52" spans="1:4" ht="13.2">
      <c r="A52" s="11" t="s">
        <v>163</v>
      </c>
      <c r="B52" s="13">
        <v>6600</v>
      </c>
      <c r="C52" s="15" t="s">
        <v>171</v>
      </c>
      <c r="D52" s="15" t="s">
        <v>173</v>
      </c>
    </row>
    <row r="53" spans="1:4" ht="13.2">
      <c r="A53" s="11" t="s">
        <v>163</v>
      </c>
      <c r="B53" s="13">
        <v>6600</v>
      </c>
      <c r="C53" s="15" t="s">
        <v>174</v>
      </c>
      <c r="D53" s="15" t="s">
        <v>175</v>
      </c>
    </row>
    <row r="54" spans="1:4" ht="13.2">
      <c r="A54" s="11" t="s">
        <v>163</v>
      </c>
      <c r="B54" s="13">
        <v>6600</v>
      </c>
      <c r="C54" s="15" t="s">
        <v>177</v>
      </c>
      <c r="D54" s="15" t="s">
        <v>178</v>
      </c>
    </row>
    <row r="55" spans="1:4" ht="13.2">
      <c r="A55" s="11" t="s">
        <v>163</v>
      </c>
      <c r="B55" s="13">
        <v>6600</v>
      </c>
      <c r="C55" s="15" t="s">
        <v>179</v>
      </c>
      <c r="D55" s="15" t="s">
        <v>181</v>
      </c>
    </row>
    <row r="56" spans="1:4" ht="13.2">
      <c r="A56" s="11" t="s">
        <v>163</v>
      </c>
      <c r="B56" s="13">
        <v>1000</v>
      </c>
      <c r="C56" s="15" t="s">
        <v>183</v>
      </c>
      <c r="D56" s="15" t="s">
        <v>184</v>
      </c>
    </row>
    <row r="57" spans="1:4" ht="13.2">
      <c r="A57" s="11" t="s">
        <v>163</v>
      </c>
      <c r="B57" s="13">
        <v>6600</v>
      </c>
      <c r="C57" s="15" t="s">
        <v>185</v>
      </c>
      <c r="D57" s="15" t="s">
        <v>187</v>
      </c>
    </row>
    <row r="58" spans="1:4" ht="13.2">
      <c r="A58" s="11" t="s">
        <v>163</v>
      </c>
      <c r="B58" s="13">
        <v>35000</v>
      </c>
      <c r="C58" s="15" t="s">
        <v>188</v>
      </c>
      <c r="D58" s="15" t="s">
        <v>189</v>
      </c>
    </row>
    <row r="59" spans="1:4" ht="13.2">
      <c r="A59" s="11" t="s">
        <v>163</v>
      </c>
      <c r="B59" s="13">
        <v>6600</v>
      </c>
      <c r="C59" s="15" t="s">
        <v>194</v>
      </c>
      <c r="D59" s="15" t="s">
        <v>195</v>
      </c>
    </row>
    <row r="60" spans="1:4" ht="13.2">
      <c r="A60" s="11" t="s">
        <v>163</v>
      </c>
      <c r="B60" s="13">
        <v>6600</v>
      </c>
      <c r="C60" s="15" t="s">
        <v>198</v>
      </c>
      <c r="D60" s="15" t="s">
        <v>200</v>
      </c>
    </row>
    <row r="61" spans="1:4" ht="13.2">
      <c r="A61" s="11" t="s">
        <v>163</v>
      </c>
      <c r="B61" s="13">
        <v>6600</v>
      </c>
      <c r="C61" s="15" t="s">
        <v>202</v>
      </c>
      <c r="D61" s="15" t="s">
        <v>203</v>
      </c>
    </row>
    <row r="62" spans="1:4" ht="13.2">
      <c r="A62" s="11" t="s">
        <v>163</v>
      </c>
      <c r="B62" s="13">
        <v>6600</v>
      </c>
      <c r="C62" s="15" t="s">
        <v>205</v>
      </c>
      <c r="D62" s="15" t="s">
        <v>207</v>
      </c>
    </row>
    <row r="63" spans="1:4" ht="13.2">
      <c r="A63" s="11" t="s">
        <v>163</v>
      </c>
      <c r="B63" s="13">
        <v>6600</v>
      </c>
      <c r="C63" s="15" t="s">
        <v>209</v>
      </c>
      <c r="D63" s="15" t="s">
        <v>210</v>
      </c>
    </row>
    <row r="64" spans="1:4" ht="13.2">
      <c r="A64" s="11" t="s">
        <v>212</v>
      </c>
      <c r="B64" s="13">
        <v>50000</v>
      </c>
      <c r="C64" s="15" t="s">
        <v>214</v>
      </c>
      <c r="D64" s="15" t="s">
        <v>216</v>
      </c>
    </row>
    <row r="65" spans="1:4" ht="13.2">
      <c r="A65" s="11" t="s">
        <v>212</v>
      </c>
      <c r="B65" s="13">
        <v>75000</v>
      </c>
      <c r="C65" s="15" t="s">
        <v>217</v>
      </c>
      <c r="D65" s="15" t="s">
        <v>218</v>
      </c>
    </row>
    <row r="66" spans="1:4" ht="13.2">
      <c r="A66" s="11" t="s">
        <v>212</v>
      </c>
      <c r="B66" s="13">
        <v>30000</v>
      </c>
      <c r="C66" s="15" t="s">
        <v>220</v>
      </c>
      <c r="D66" s="15" t="s">
        <v>221</v>
      </c>
    </row>
    <row r="67" spans="1:4" ht="13.2">
      <c r="A67" s="11" t="s">
        <v>222</v>
      </c>
      <c r="B67" s="13">
        <v>625000</v>
      </c>
      <c r="C67" s="15" t="s">
        <v>224</v>
      </c>
      <c r="D67" s="15" t="s">
        <v>226</v>
      </c>
    </row>
    <row r="68" spans="1:4" ht="13.2">
      <c r="A68" s="11" t="s">
        <v>222</v>
      </c>
      <c r="B68" s="13">
        <v>10000</v>
      </c>
      <c r="C68" s="15" t="s">
        <v>228</v>
      </c>
      <c r="D68" s="15" t="s">
        <v>229</v>
      </c>
    </row>
    <row r="69" spans="1:4" ht="13.2">
      <c r="A69" s="11" t="s">
        <v>230</v>
      </c>
      <c r="B69" s="13">
        <v>100000</v>
      </c>
      <c r="C69" s="15" t="s">
        <v>232</v>
      </c>
      <c r="D69" s="15" t="s">
        <v>233</v>
      </c>
    </row>
    <row r="70" spans="1:4" ht="13.2">
      <c r="A70" s="11" t="s">
        <v>235</v>
      </c>
      <c r="B70" s="13">
        <v>80000</v>
      </c>
      <c r="C70" s="15" t="s">
        <v>105</v>
      </c>
      <c r="D70" s="15" t="s">
        <v>237</v>
      </c>
    </row>
    <row r="71" spans="1:4" ht="13.2">
      <c r="A71" s="11" t="s">
        <v>235</v>
      </c>
      <c r="B71" s="13">
        <f>25000*30</f>
        <v>750000</v>
      </c>
      <c r="C71" s="15" t="s">
        <v>240</v>
      </c>
      <c r="D71" s="15" t="s">
        <v>241</v>
      </c>
    </row>
    <row r="72" spans="1:4" ht="13.2">
      <c r="A72" s="11" t="s">
        <v>235</v>
      </c>
      <c r="B72" s="25">
        <f>21600*30</f>
        <v>648000</v>
      </c>
      <c r="D72" s="15" t="s">
        <v>246</v>
      </c>
    </row>
    <row r="73" spans="1:4" ht="13.2">
      <c r="A73" s="11" t="s">
        <v>247</v>
      </c>
      <c r="B73" s="13">
        <v>10000</v>
      </c>
      <c r="C73" s="15" t="s">
        <v>248</v>
      </c>
    </row>
    <row r="74" spans="1:4" ht="13.2">
      <c r="A74" s="11" t="s">
        <v>247</v>
      </c>
      <c r="B74" s="13">
        <v>2500</v>
      </c>
      <c r="C74" s="15" t="s">
        <v>250</v>
      </c>
      <c r="D74" s="15" t="s">
        <v>251</v>
      </c>
    </row>
    <row r="75" spans="1:4" ht="13.2">
      <c r="A75" s="11" t="s">
        <v>254</v>
      </c>
      <c r="B75" s="13">
        <v>20000</v>
      </c>
      <c r="C75" s="15" t="s">
        <v>255</v>
      </c>
      <c r="D75" s="15" t="s">
        <v>256</v>
      </c>
    </row>
    <row r="76" spans="1:4" ht="13.2">
      <c r="A76" s="11" t="s">
        <v>254</v>
      </c>
      <c r="B76" s="13">
        <v>15000</v>
      </c>
      <c r="C76" s="15" t="s">
        <v>261</v>
      </c>
      <c r="D76" s="15" t="s">
        <v>262</v>
      </c>
    </row>
    <row r="77" spans="1:4" ht="13.2">
      <c r="A77" s="11" t="s">
        <v>254</v>
      </c>
      <c r="B77" s="13">
        <v>15000</v>
      </c>
      <c r="C77" s="15" t="s">
        <v>264</v>
      </c>
      <c r="D77" s="15" t="s">
        <v>270</v>
      </c>
    </row>
    <row r="78" spans="1:4" ht="13.2">
      <c r="A78" s="11" t="s">
        <v>254</v>
      </c>
      <c r="B78" s="13">
        <v>15000</v>
      </c>
      <c r="C78" s="15" t="s">
        <v>271</v>
      </c>
      <c r="D78" s="15" t="s">
        <v>272</v>
      </c>
    </row>
    <row r="79" spans="1:4" ht="13.2">
      <c r="A79" s="11" t="s">
        <v>254</v>
      </c>
      <c r="B79" s="13">
        <v>15000</v>
      </c>
      <c r="C79" s="15" t="s">
        <v>273</v>
      </c>
      <c r="D79" s="15" t="s">
        <v>274</v>
      </c>
    </row>
    <row r="80" spans="1:4" ht="13.2">
      <c r="A80" s="11" t="s">
        <v>254</v>
      </c>
      <c r="B80" s="13">
        <v>15000</v>
      </c>
      <c r="C80" s="15" t="s">
        <v>276</v>
      </c>
      <c r="D80" s="15" t="s">
        <v>279</v>
      </c>
    </row>
    <row r="81" spans="1:4" ht="13.2">
      <c r="A81" s="11" t="s">
        <v>254</v>
      </c>
      <c r="B81" s="13">
        <v>15000</v>
      </c>
      <c r="C81" s="15" t="s">
        <v>282</v>
      </c>
      <c r="D81" s="15" t="s">
        <v>283</v>
      </c>
    </row>
    <row r="82" spans="1:4" ht="13.2">
      <c r="A82" s="11" t="s">
        <v>254</v>
      </c>
      <c r="B82" s="13">
        <v>15000</v>
      </c>
      <c r="C82" s="15" t="s">
        <v>286</v>
      </c>
      <c r="D82" s="15" t="s">
        <v>287</v>
      </c>
    </row>
    <row r="83" spans="1:4" ht="13.2">
      <c r="A83" s="11" t="s">
        <v>288</v>
      </c>
      <c r="B83" s="13">
        <v>100000</v>
      </c>
      <c r="C83" s="15" t="s">
        <v>290</v>
      </c>
      <c r="D83" s="15" t="s">
        <v>292</v>
      </c>
    </row>
    <row r="84" spans="1:4" ht="13.2">
      <c r="A84" s="11" t="s">
        <v>288</v>
      </c>
      <c r="B84" s="13">
        <v>50000</v>
      </c>
      <c r="C84" s="15" t="s">
        <v>232</v>
      </c>
      <c r="D84" s="15" t="s">
        <v>293</v>
      </c>
    </row>
    <row r="85" spans="1:4" ht="13.2">
      <c r="A85" s="11" t="s">
        <v>294</v>
      </c>
      <c r="B85" s="13">
        <v>20000</v>
      </c>
      <c r="C85" s="15" t="s">
        <v>295</v>
      </c>
      <c r="D85" s="15" t="s">
        <v>296</v>
      </c>
    </row>
    <row r="86" spans="1:4" ht="13.2">
      <c r="A86" s="11" t="s">
        <v>294</v>
      </c>
      <c r="B86" s="13">
        <v>65000</v>
      </c>
      <c r="C86" s="15" t="s">
        <v>297</v>
      </c>
      <c r="D86" s="15" t="s">
        <v>298</v>
      </c>
    </row>
    <row r="87" spans="1:4" ht="13.2">
      <c r="A87" s="11" t="s">
        <v>299</v>
      </c>
      <c r="B87" s="13">
        <v>10000</v>
      </c>
      <c r="C87" s="15" t="s">
        <v>232</v>
      </c>
      <c r="D87" s="15" t="s">
        <v>300</v>
      </c>
    </row>
    <row r="88" spans="1:4" ht="13.2">
      <c r="A88" s="11" t="s">
        <v>299</v>
      </c>
      <c r="B88" s="13">
        <v>262000</v>
      </c>
      <c r="D88" s="15" t="s">
        <v>301</v>
      </c>
    </row>
    <row r="89" spans="1:4" ht="13.2">
      <c r="A89" s="11" t="s">
        <v>299</v>
      </c>
      <c r="B89" s="13">
        <v>150000</v>
      </c>
      <c r="C89" s="15" t="s">
        <v>302</v>
      </c>
      <c r="D89" s="15" t="s">
        <v>303</v>
      </c>
    </row>
    <row r="90" spans="1:4" ht="13.2">
      <c r="A90" s="11" t="s">
        <v>304</v>
      </c>
      <c r="B90" s="13">
        <v>76075</v>
      </c>
      <c r="D90" s="15" t="s">
        <v>305</v>
      </c>
    </row>
    <row r="91" spans="1:4" ht="13.2">
      <c r="A91" s="11" t="s">
        <v>306</v>
      </c>
      <c r="B91" s="13">
        <v>50000</v>
      </c>
      <c r="D91" s="15" t="s">
        <v>309</v>
      </c>
    </row>
    <row r="92" spans="1:4" ht="13.2">
      <c r="A92" s="11" t="s">
        <v>306</v>
      </c>
      <c r="B92" s="13">
        <v>20000</v>
      </c>
      <c r="D92" s="15" t="s">
        <v>310</v>
      </c>
    </row>
    <row r="93" spans="1:4" ht="13.2">
      <c r="A93" s="11" t="s">
        <v>306</v>
      </c>
      <c r="B93" s="13">
        <v>150000</v>
      </c>
      <c r="C93" s="15" t="s">
        <v>105</v>
      </c>
      <c r="D93" s="15" t="s">
        <v>311</v>
      </c>
    </row>
    <row r="94" spans="1:4" ht="13.2">
      <c r="A94" s="11" t="s">
        <v>312</v>
      </c>
      <c r="B94" s="13">
        <v>20000</v>
      </c>
      <c r="D94" s="15" t="s">
        <v>313</v>
      </c>
    </row>
    <row r="95" spans="1:4" ht="13.2">
      <c r="A95" s="11" t="s">
        <v>312</v>
      </c>
      <c r="B95" s="13">
        <v>50000</v>
      </c>
      <c r="C95" s="15" t="s">
        <v>315</v>
      </c>
      <c r="D95" s="15" t="s">
        <v>316</v>
      </c>
    </row>
    <row r="96" spans="1:4" ht="13.2">
      <c r="A96" s="11" t="s">
        <v>312</v>
      </c>
      <c r="B96" s="13">
        <v>15000</v>
      </c>
      <c r="C96" s="15" t="s">
        <v>317</v>
      </c>
      <c r="D96" s="15" t="s">
        <v>319</v>
      </c>
    </row>
    <row r="97" spans="1:4" ht="13.2">
      <c r="A97" s="11" t="s">
        <v>312</v>
      </c>
      <c r="B97" s="13">
        <v>115000</v>
      </c>
      <c r="C97" s="15" t="s">
        <v>105</v>
      </c>
      <c r="D97" s="15" t="s">
        <v>322</v>
      </c>
    </row>
    <row r="98" spans="1:4" ht="13.2">
      <c r="A98" s="11" t="s">
        <v>312</v>
      </c>
      <c r="B98" s="13">
        <v>88000</v>
      </c>
      <c r="D98" s="15" t="s">
        <v>106</v>
      </c>
    </row>
    <row r="99" spans="1:4" ht="13.2">
      <c r="A99" s="11" t="s">
        <v>324</v>
      </c>
      <c r="B99" s="13">
        <v>620000</v>
      </c>
      <c r="D99" s="15" t="s">
        <v>325</v>
      </c>
    </row>
    <row r="100" spans="1:4" ht="13.2">
      <c r="A100" s="11" t="s">
        <v>324</v>
      </c>
      <c r="B100" s="13">
        <v>725000</v>
      </c>
      <c r="D100" s="15" t="s">
        <v>328</v>
      </c>
    </row>
    <row r="101" spans="1:4" ht="13.2">
      <c r="A101" s="11" t="s">
        <v>324</v>
      </c>
      <c r="B101" s="13">
        <v>475000</v>
      </c>
      <c r="D101" s="15" t="s">
        <v>329</v>
      </c>
    </row>
    <row r="102" spans="1:4" ht="13.2">
      <c r="A102" s="11" t="s">
        <v>324</v>
      </c>
      <c r="B102" s="13">
        <v>370000</v>
      </c>
      <c r="D102" s="15" t="s">
        <v>331</v>
      </c>
    </row>
    <row r="103" spans="1:4" ht="13.2">
      <c r="A103" s="11" t="s">
        <v>324</v>
      </c>
      <c r="B103" s="13">
        <v>575000</v>
      </c>
      <c r="D103" s="15" t="s">
        <v>329</v>
      </c>
    </row>
    <row r="104" spans="1:4" ht="13.2">
      <c r="A104" s="11" t="s">
        <v>324</v>
      </c>
      <c r="B104" s="13">
        <v>275000</v>
      </c>
      <c r="D104" s="15" t="s">
        <v>335</v>
      </c>
    </row>
    <row r="105" spans="1:4" ht="13.2">
      <c r="A105" s="11" t="s">
        <v>324</v>
      </c>
      <c r="B105" s="13">
        <v>92000</v>
      </c>
      <c r="D105" s="15" t="s">
        <v>338</v>
      </c>
    </row>
    <row r="106" spans="1:4" ht="13.2">
      <c r="A106" s="11" t="s">
        <v>324</v>
      </c>
      <c r="B106" s="13">
        <v>50000</v>
      </c>
      <c r="D106" s="13" t="s">
        <v>341</v>
      </c>
    </row>
    <row r="107" spans="1:4" ht="13.2">
      <c r="A107" s="11" t="s">
        <v>324</v>
      </c>
      <c r="B107" s="13">
        <v>110000</v>
      </c>
      <c r="D107" s="15" t="s">
        <v>344</v>
      </c>
    </row>
    <row r="108" spans="1:4" ht="13.2">
      <c r="A108" s="11" t="s">
        <v>324</v>
      </c>
      <c r="B108" s="13">
        <v>222000</v>
      </c>
      <c r="C108" s="15" t="s">
        <v>345</v>
      </c>
      <c r="D108" s="15" t="s">
        <v>346</v>
      </c>
    </row>
    <row r="109" spans="1:4" ht="13.2">
      <c r="A109" s="11" t="s">
        <v>324</v>
      </c>
      <c r="B109" s="13">
        <v>28000</v>
      </c>
      <c r="D109" s="15" t="s">
        <v>348</v>
      </c>
    </row>
    <row r="110" spans="1:4" ht="13.2">
      <c r="A110" s="11" t="s">
        <v>324</v>
      </c>
      <c r="B110" s="13">
        <v>60000</v>
      </c>
      <c r="C110" s="15" t="s">
        <v>351</v>
      </c>
      <c r="D110" s="15" t="s">
        <v>346</v>
      </c>
    </row>
    <row r="111" spans="1:4" ht="13.2">
      <c r="A111" s="11" t="s">
        <v>324</v>
      </c>
      <c r="B111" s="13">
        <v>25000</v>
      </c>
      <c r="C111" s="15" t="s">
        <v>352</v>
      </c>
      <c r="D111" s="15" t="s">
        <v>353</v>
      </c>
    </row>
    <row r="112" spans="1:4" ht="13.2">
      <c r="A112" s="11" t="s">
        <v>324</v>
      </c>
      <c r="B112" s="13">
        <v>15000</v>
      </c>
      <c r="C112" s="15" t="s">
        <v>354</v>
      </c>
      <c r="D112" s="15" t="s">
        <v>346</v>
      </c>
    </row>
    <row r="113" spans="1:4" ht="13.2">
      <c r="A113" s="11" t="s">
        <v>324</v>
      </c>
      <c r="B113" s="13">
        <v>25000</v>
      </c>
      <c r="C113" s="15" t="s">
        <v>356</v>
      </c>
      <c r="D113" s="15" t="s">
        <v>357</v>
      </c>
    </row>
    <row r="114" spans="1:4" ht="13.2">
      <c r="A114" s="11" t="s">
        <v>324</v>
      </c>
      <c r="B114" s="13">
        <v>10000</v>
      </c>
      <c r="C114" s="15" t="s">
        <v>360</v>
      </c>
      <c r="D114" s="15" t="s">
        <v>361</v>
      </c>
    </row>
    <row r="115" spans="1:4" ht="13.2">
      <c r="A115" s="11" t="s">
        <v>324</v>
      </c>
      <c r="B115" s="13">
        <v>15000</v>
      </c>
      <c r="C115" s="15" t="s">
        <v>362</v>
      </c>
      <c r="D115" s="15" t="s">
        <v>363</v>
      </c>
    </row>
    <row r="116" spans="1:4" ht="13.2">
      <c r="A116" s="11" t="s">
        <v>364</v>
      </c>
      <c r="B116" s="13">
        <v>359604</v>
      </c>
      <c r="C116" s="15" t="s">
        <v>365</v>
      </c>
      <c r="D116" s="15" t="s">
        <v>366</v>
      </c>
    </row>
    <row r="117" spans="1:4" ht="13.2">
      <c r="A117" s="11" t="s">
        <v>364</v>
      </c>
      <c r="B117" s="13">
        <v>200000</v>
      </c>
      <c r="D117" s="15" t="s">
        <v>367</v>
      </c>
    </row>
    <row r="118" spans="1:4" ht="14.4">
      <c r="A118" s="26" t="s">
        <v>368</v>
      </c>
      <c r="B118" s="13">
        <v>200000</v>
      </c>
      <c r="C118" s="15" t="s">
        <v>376</v>
      </c>
      <c r="D118" s="15" t="s">
        <v>378</v>
      </c>
    </row>
    <row r="119" spans="1:4" ht="14.4">
      <c r="A119" s="26" t="s">
        <v>368</v>
      </c>
      <c r="B119" s="13"/>
      <c r="D119" s="15" t="s">
        <v>379</v>
      </c>
    </row>
    <row r="120" spans="1:4" ht="14.4">
      <c r="A120" s="26" t="s">
        <v>368</v>
      </c>
      <c r="B120" s="13"/>
      <c r="C120" s="15" t="s">
        <v>105</v>
      </c>
      <c r="D120" s="15" t="s">
        <v>382</v>
      </c>
    </row>
    <row r="121" spans="1:4" ht="14.4">
      <c r="A121" s="26" t="s">
        <v>368</v>
      </c>
      <c r="B121" s="13"/>
      <c r="D121" s="15" t="s">
        <v>388</v>
      </c>
    </row>
    <row r="122" spans="1:4" ht="14.4">
      <c r="A122" s="26" t="s">
        <v>368</v>
      </c>
      <c r="B122" s="13"/>
      <c r="D122" s="15" t="s">
        <v>390</v>
      </c>
    </row>
    <row r="123" spans="1:4" ht="14.4">
      <c r="A123" s="26" t="s">
        <v>368</v>
      </c>
      <c r="B123" s="25"/>
      <c r="D123" s="15" t="s">
        <v>391</v>
      </c>
    </row>
    <row r="124" spans="1:4" ht="13.2">
      <c r="A124" s="11" t="s">
        <v>393</v>
      </c>
      <c r="B124" s="13">
        <v>160000</v>
      </c>
      <c r="D124" s="15" t="s">
        <v>394</v>
      </c>
    </row>
    <row r="125" spans="1:4" ht="13.2">
      <c r="A125" s="11" t="s">
        <v>393</v>
      </c>
      <c r="B125" s="13">
        <v>265000</v>
      </c>
      <c r="C125" s="15" t="s">
        <v>105</v>
      </c>
      <c r="D125" s="15" t="s">
        <v>396</v>
      </c>
    </row>
    <row r="126" spans="1:4" ht="13.2">
      <c r="A126" s="11" t="s">
        <v>393</v>
      </c>
      <c r="B126" s="25"/>
      <c r="D126" s="15" t="s">
        <v>397</v>
      </c>
    </row>
    <row r="127" spans="1:4" ht="13.2">
      <c r="A127" s="11" t="s">
        <v>393</v>
      </c>
      <c r="B127" s="13">
        <v>220000</v>
      </c>
      <c r="C127" s="15" t="s">
        <v>398</v>
      </c>
      <c r="D127" s="15" t="s">
        <v>399</v>
      </c>
    </row>
    <row r="128" spans="1:4" ht="13.2">
      <c r="A128" s="11" t="s">
        <v>393</v>
      </c>
      <c r="B128" s="13">
        <v>65000</v>
      </c>
      <c r="D128" s="15" t="s">
        <v>402</v>
      </c>
    </row>
    <row r="129" spans="1:4" ht="13.2">
      <c r="A129" s="11" t="s">
        <v>403</v>
      </c>
      <c r="B129" s="13">
        <v>1000</v>
      </c>
      <c r="C129" s="15" t="s">
        <v>404</v>
      </c>
      <c r="D129" s="15" t="s">
        <v>405</v>
      </c>
    </row>
    <row r="130" spans="1:4" ht="13.2">
      <c r="A130" s="11" t="s">
        <v>403</v>
      </c>
      <c r="B130" s="13">
        <v>40000</v>
      </c>
      <c r="D130" s="15" t="s">
        <v>407</v>
      </c>
    </row>
    <row r="131" spans="1:4" ht="13.2">
      <c r="A131" s="11" t="s">
        <v>403</v>
      </c>
      <c r="B131" s="13">
        <v>30000</v>
      </c>
      <c r="D131" s="15" t="s">
        <v>410</v>
      </c>
    </row>
    <row r="132" spans="1:4" ht="13.2">
      <c r="A132" s="11" t="s">
        <v>412</v>
      </c>
      <c r="B132" s="13">
        <v>50000</v>
      </c>
      <c r="C132" s="15" t="s">
        <v>110</v>
      </c>
      <c r="D132" s="15" t="s">
        <v>413</v>
      </c>
    </row>
    <row r="133" spans="1:4" ht="13.2">
      <c r="A133" s="11" t="s">
        <v>412</v>
      </c>
      <c r="B133" s="13">
        <v>5000</v>
      </c>
      <c r="C133" s="15" t="s">
        <v>414</v>
      </c>
      <c r="D133" s="15" t="s">
        <v>415</v>
      </c>
    </row>
    <row r="134" spans="1:4" ht="13.2">
      <c r="A134" s="11" t="s">
        <v>416</v>
      </c>
      <c r="B134" s="13">
        <v>25000</v>
      </c>
      <c r="D134" s="15" t="s">
        <v>417</v>
      </c>
    </row>
    <row r="135" spans="1:4" ht="13.2">
      <c r="A135" s="11" t="s">
        <v>418</v>
      </c>
      <c r="B135" s="13">
        <v>4000</v>
      </c>
      <c r="D135" s="15" t="s">
        <v>419</v>
      </c>
    </row>
    <row r="136" spans="1:4" ht="13.2">
      <c r="A136" s="11" t="s">
        <v>418</v>
      </c>
      <c r="B136" s="13">
        <v>40000</v>
      </c>
      <c r="C136" s="15" t="s">
        <v>421</v>
      </c>
      <c r="D136" s="15" t="s">
        <v>422</v>
      </c>
    </row>
    <row r="137" spans="1:4" ht="13.2">
      <c r="A137" s="11" t="s">
        <v>418</v>
      </c>
      <c r="B137" s="13">
        <v>35000</v>
      </c>
      <c r="C137" s="15" t="s">
        <v>423</v>
      </c>
      <c r="D137" s="15" t="s">
        <v>424</v>
      </c>
    </row>
    <row r="138" spans="1:4" ht="13.2">
      <c r="A138" s="11" t="s">
        <v>427</v>
      </c>
      <c r="B138" s="13">
        <v>200000</v>
      </c>
      <c r="D138" s="15" t="s">
        <v>429</v>
      </c>
    </row>
    <row r="139" spans="1:4" ht="13.2">
      <c r="A139" s="11" t="s">
        <v>418</v>
      </c>
      <c r="B139" s="13">
        <v>12500</v>
      </c>
      <c r="C139" s="15" t="s">
        <v>430</v>
      </c>
      <c r="D139" s="15" t="s">
        <v>431</v>
      </c>
    </row>
    <row r="140" spans="1:4" ht="13.2">
      <c r="A140" s="11" t="s">
        <v>418</v>
      </c>
      <c r="B140" s="13">
        <v>5000</v>
      </c>
      <c r="C140" s="15" t="s">
        <v>432</v>
      </c>
      <c r="D140" s="15" t="s">
        <v>433</v>
      </c>
    </row>
    <row r="141" spans="1:4" ht="13.2">
      <c r="A141" s="11" t="s">
        <v>418</v>
      </c>
      <c r="B141" s="13">
        <v>10000</v>
      </c>
      <c r="C141" s="15" t="s">
        <v>435</v>
      </c>
      <c r="D141" s="15" t="s">
        <v>436</v>
      </c>
    </row>
    <row r="142" spans="1:4" ht="13.2">
      <c r="A142" s="11" t="s">
        <v>437</v>
      </c>
      <c r="B142" s="13">
        <v>20000</v>
      </c>
      <c r="C142" s="15" t="s">
        <v>438</v>
      </c>
      <c r="D142" s="15" t="s">
        <v>439</v>
      </c>
    </row>
    <row r="143" spans="1:4" ht="13.2">
      <c r="A143" s="11" t="s">
        <v>437</v>
      </c>
      <c r="B143" s="13">
        <v>10000</v>
      </c>
      <c r="C143" s="15" t="s">
        <v>441</v>
      </c>
      <c r="D143" s="15" t="s">
        <v>443</v>
      </c>
    </row>
    <row r="144" spans="1:4" ht="13.2">
      <c r="A144" s="11" t="s">
        <v>437</v>
      </c>
      <c r="B144" s="13">
        <v>5000</v>
      </c>
      <c r="C144" s="15" t="s">
        <v>444</v>
      </c>
      <c r="D144" s="15" t="s">
        <v>445</v>
      </c>
    </row>
    <row r="145" spans="1:4" ht="13.2">
      <c r="A145" s="11" t="s">
        <v>437</v>
      </c>
      <c r="B145" s="13">
        <v>2500</v>
      </c>
      <c r="C145" s="15" t="s">
        <v>446</v>
      </c>
      <c r="D145" s="15" t="s">
        <v>447</v>
      </c>
    </row>
    <row r="146" spans="1:4" ht="13.2">
      <c r="A146" s="11" t="s">
        <v>448</v>
      </c>
      <c r="B146" s="13">
        <v>600000</v>
      </c>
      <c r="D146" s="15" t="s">
        <v>450</v>
      </c>
    </row>
    <row r="147" spans="1:4" ht="13.2">
      <c r="A147" s="11" t="s">
        <v>448</v>
      </c>
      <c r="B147" s="13">
        <v>10000</v>
      </c>
      <c r="C147" s="15" t="s">
        <v>315</v>
      </c>
      <c r="D147" s="15" t="s">
        <v>452</v>
      </c>
    </row>
    <row r="148" spans="1:4" ht="14.4">
      <c r="A148" s="7" t="s">
        <v>454</v>
      </c>
      <c r="B148" s="25"/>
      <c r="D148" s="15" t="s">
        <v>456</v>
      </c>
    </row>
    <row r="149" spans="1:4" ht="14.4">
      <c r="A149" s="7" t="s">
        <v>454</v>
      </c>
      <c r="B149" s="25"/>
      <c r="D149" s="15" t="s">
        <v>458</v>
      </c>
    </row>
    <row r="150" spans="1:4" ht="14.4">
      <c r="A150" s="7" t="s">
        <v>454</v>
      </c>
      <c r="B150" s="25"/>
      <c r="D150" s="15" t="s">
        <v>459</v>
      </c>
    </row>
    <row r="151" spans="1:4" ht="14.4">
      <c r="A151" s="7" t="s">
        <v>462</v>
      </c>
      <c r="B151" s="25"/>
      <c r="D151" s="15" t="s">
        <v>463</v>
      </c>
    </row>
    <row r="152" spans="1:4" ht="14.4">
      <c r="A152" s="7" t="s">
        <v>462</v>
      </c>
      <c r="B152" s="25"/>
      <c r="D152" s="15" t="s">
        <v>464</v>
      </c>
    </row>
    <row r="153" spans="1:4" ht="13.2">
      <c r="A153" s="11" t="s">
        <v>465</v>
      </c>
      <c r="B153" s="13">
        <v>110308</v>
      </c>
      <c r="C153" s="15" t="s">
        <v>466</v>
      </c>
      <c r="D153" s="15" t="s">
        <v>467</v>
      </c>
    </row>
    <row r="154" spans="1:4" ht="13.2">
      <c r="A154" s="11" t="s">
        <v>468</v>
      </c>
      <c r="B154" s="13">
        <v>50000</v>
      </c>
      <c r="D154" s="15" t="s">
        <v>470</v>
      </c>
    </row>
    <row r="155" spans="1:4" ht="13.2">
      <c r="A155" s="11" t="s">
        <v>468</v>
      </c>
      <c r="B155" s="13">
        <v>20000</v>
      </c>
      <c r="C155" s="15" t="s">
        <v>471</v>
      </c>
      <c r="D155" s="15" t="s">
        <v>472</v>
      </c>
    </row>
    <row r="156" spans="1:4" ht="13.2">
      <c r="A156" s="11" t="s">
        <v>468</v>
      </c>
      <c r="B156" s="13">
        <v>10000</v>
      </c>
      <c r="C156" s="15" t="s">
        <v>475</v>
      </c>
      <c r="D156" s="15" t="s">
        <v>476</v>
      </c>
    </row>
    <row r="157" spans="1:4" ht="13.2">
      <c r="A157" s="11" t="s">
        <v>468</v>
      </c>
      <c r="B157" s="13">
        <v>25000</v>
      </c>
      <c r="C157" s="15" t="s">
        <v>477</v>
      </c>
      <c r="D157" s="15" t="s">
        <v>478</v>
      </c>
    </row>
    <row r="158" spans="1:4" ht="13.2">
      <c r="A158" s="11" t="s">
        <v>468</v>
      </c>
      <c r="B158" s="13">
        <v>50000</v>
      </c>
      <c r="C158" s="15" t="s">
        <v>110</v>
      </c>
      <c r="D158" s="15" t="s">
        <v>479</v>
      </c>
    </row>
    <row r="159" spans="1:4" ht="13.2">
      <c r="A159" s="11" t="s">
        <v>468</v>
      </c>
      <c r="B159" s="13">
        <v>140000</v>
      </c>
      <c r="D159" s="15" t="s">
        <v>480</v>
      </c>
    </row>
    <row r="160" spans="1:4" ht="13.2">
      <c r="A160" s="11" t="s">
        <v>481</v>
      </c>
      <c r="B160" s="13">
        <v>30000</v>
      </c>
      <c r="C160" s="15" t="s">
        <v>482</v>
      </c>
      <c r="D160" s="15" t="s">
        <v>483</v>
      </c>
    </row>
    <row r="161" spans="1:4" ht="13.2">
      <c r="A161" s="11" t="s">
        <v>481</v>
      </c>
      <c r="B161" s="13">
        <v>75000</v>
      </c>
      <c r="C161" s="15" t="s">
        <v>482</v>
      </c>
      <c r="D161" s="15" t="s">
        <v>484</v>
      </c>
    </row>
    <row r="162" spans="1:4" ht="13.2">
      <c r="A162" s="11" t="s">
        <v>485</v>
      </c>
      <c r="B162" s="13">
        <v>20000</v>
      </c>
      <c r="C162" s="15" t="s">
        <v>486</v>
      </c>
      <c r="D162" s="15" t="s">
        <v>487</v>
      </c>
    </row>
    <row r="163" spans="1:4" ht="13.2">
      <c r="A163" s="11" t="s">
        <v>485</v>
      </c>
      <c r="B163" s="13">
        <v>20000</v>
      </c>
      <c r="C163" s="15" t="s">
        <v>488</v>
      </c>
      <c r="D163" s="15" t="s">
        <v>489</v>
      </c>
    </row>
    <row r="164" spans="1:4" ht="13.2">
      <c r="A164" s="11" t="s">
        <v>485</v>
      </c>
      <c r="B164" s="13">
        <v>5000</v>
      </c>
      <c r="C164" s="15" t="s">
        <v>491</v>
      </c>
      <c r="D164" s="15" t="s">
        <v>492</v>
      </c>
    </row>
    <row r="165" spans="1:4" ht="13.2">
      <c r="A165" s="11" t="s">
        <v>493</v>
      </c>
      <c r="B165" s="13">
        <v>15000</v>
      </c>
      <c r="D165" s="15" t="s">
        <v>494</v>
      </c>
    </row>
    <row r="166" spans="1:4" ht="13.2">
      <c r="A166" s="11" t="s">
        <v>493</v>
      </c>
      <c r="B166" s="13">
        <v>14000</v>
      </c>
      <c r="D166" s="15" t="s">
        <v>496</v>
      </c>
    </row>
    <row r="167" spans="1:4" ht="13.2">
      <c r="A167" s="11" t="s">
        <v>498</v>
      </c>
      <c r="B167" s="13">
        <v>20000</v>
      </c>
      <c r="D167" s="15" t="s">
        <v>499</v>
      </c>
    </row>
    <row r="168" spans="1:4" ht="13.2">
      <c r="A168" s="11" t="s">
        <v>500</v>
      </c>
      <c r="B168" s="13">
        <v>50000</v>
      </c>
      <c r="C168" s="15" t="s">
        <v>501</v>
      </c>
      <c r="D168" s="15" t="s">
        <v>502</v>
      </c>
    </row>
    <row r="169" spans="1:4" ht="13.2">
      <c r="A169" s="11" t="s">
        <v>500</v>
      </c>
      <c r="B169" s="13">
        <v>105881</v>
      </c>
      <c r="C169" s="15" t="s">
        <v>398</v>
      </c>
      <c r="D169" s="15" t="s">
        <v>503</v>
      </c>
    </row>
    <row r="170" spans="1:4" ht="13.2">
      <c r="A170" s="11" t="s">
        <v>504</v>
      </c>
      <c r="B170" s="13">
        <v>50000</v>
      </c>
      <c r="C170" s="15" t="s">
        <v>506</v>
      </c>
      <c r="D170" s="15" t="s">
        <v>507</v>
      </c>
    </row>
    <row r="171" spans="1:4" ht="13.2">
      <c r="A171" s="11" t="s">
        <v>500</v>
      </c>
      <c r="B171" s="25">
        <f>1570*126.4/2</f>
        <v>99224</v>
      </c>
      <c r="C171" s="15" t="s">
        <v>518</v>
      </c>
      <c r="D171" s="15" t="s">
        <v>519</v>
      </c>
    </row>
    <row r="172" spans="1:4" ht="13.2">
      <c r="A172" s="11" t="s">
        <v>500</v>
      </c>
      <c r="B172" s="25">
        <f>(5280446-626640)/2</f>
        <v>2326903</v>
      </c>
      <c r="C172" s="15" t="s">
        <v>518</v>
      </c>
      <c r="D172" s="15" t="s">
        <v>526</v>
      </c>
    </row>
    <row r="173" spans="1:4" ht="13.2">
      <c r="A173" s="11" t="s">
        <v>527</v>
      </c>
      <c r="B173" s="13">
        <v>225000</v>
      </c>
      <c r="C173" s="15" t="s">
        <v>528</v>
      </c>
      <c r="D173" s="15" t="s">
        <v>529</v>
      </c>
    </row>
    <row r="174" spans="1:4" ht="13.2">
      <c r="A174" s="11" t="s">
        <v>527</v>
      </c>
      <c r="B174" s="13">
        <v>500000</v>
      </c>
      <c r="C174" s="15" t="s">
        <v>528</v>
      </c>
      <c r="D174" s="15" t="s">
        <v>533</v>
      </c>
    </row>
    <row r="175" spans="1:4" ht="13.2">
      <c r="A175" s="11" t="s">
        <v>527</v>
      </c>
      <c r="B175" s="13">
        <v>750000</v>
      </c>
      <c r="C175" s="15" t="s">
        <v>528</v>
      </c>
      <c r="D175" s="15" t="s">
        <v>535</v>
      </c>
    </row>
    <row r="176" spans="1:4" ht="13.2">
      <c r="A176" s="11" t="s">
        <v>527</v>
      </c>
      <c r="B176" s="13">
        <v>300000</v>
      </c>
      <c r="C176" s="15" t="s">
        <v>536</v>
      </c>
      <c r="D176" s="15" t="s">
        <v>537</v>
      </c>
    </row>
    <row r="177" spans="1:4" ht="13.2">
      <c r="A177" s="11" t="s">
        <v>527</v>
      </c>
      <c r="B177" s="13">
        <v>700000</v>
      </c>
      <c r="C177" s="15" t="s">
        <v>536</v>
      </c>
      <c r="D177" s="15" t="s">
        <v>540</v>
      </c>
    </row>
    <row r="178" spans="1:4" ht="13.2">
      <c r="A178" s="11" t="s">
        <v>527</v>
      </c>
      <c r="B178" s="13">
        <v>125000</v>
      </c>
      <c r="C178" s="15" t="s">
        <v>541</v>
      </c>
      <c r="D178" s="15" t="s">
        <v>542</v>
      </c>
    </row>
    <row r="179" spans="1:4" ht="13.2">
      <c r="A179" s="11" t="s">
        <v>527</v>
      </c>
      <c r="B179" s="13">
        <v>500000</v>
      </c>
      <c r="D179" s="15" t="s">
        <v>543</v>
      </c>
    </row>
    <row r="180" spans="1:4" ht="13.2">
      <c r="A180" s="11" t="s">
        <v>527</v>
      </c>
      <c r="B180" s="13">
        <v>150000</v>
      </c>
      <c r="C180" s="15" t="s">
        <v>548</v>
      </c>
      <c r="D180" s="15" t="s">
        <v>550</v>
      </c>
    </row>
    <row r="181" spans="1:4" ht="13.2">
      <c r="A181" s="11" t="s">
        <v>555</v>
      </c>
      <c r="B181" s="13">
        <v>25000</v>
      </c>
      <c r="D181" s="15" t="s">
        <v>559</v>
      </c>
    </row>
    <row r="182" spans="1:4" ht="13.2">
      <c r="A182" s="11" t="s">
        <v>555</v>
      </c>
      <c r="B182" s="13">
        <v>1400000</v>
      </c>
      <c r="D182" s="15" t="s">
        <v>561</v>
      </c>
    </row>
    <row r="183" spans="1:4" ht="13.2">
      <c r="A183" s="11" t="s">
        <v>555</v>
      </c>
      <c r="B183" s="13">
        <v>250000</v>
      </c>
      <c r="D183" s="15" t="s">
        <v>563</v>
      </c>
    </row>
    <row r="184" spans="1:4" ht="13.2">
      <c r="A184" s="11" t="s">
        <v>555</v>
      </c>
      <c r="B184" s="13">
        <v>250000</v>
      </c>
      <c r="D184" s="15" t="s">
        <v>565</v>
      </c>
    </row>
    <row r="185" spans="1:4" ht="13.2">
      <c r="A185" s="11" t="s">
        <v>555</v>
      </c>
      <c r="B185" s="13">
        <v>1000000</v>
      </c>
      <c r="D185" s="15" t="s">
        <v>567</v>
      </c>
    </row>
    <row r="186" spans="1:4" ht="13.2">
      <c r="A186" s="11" t="s">
        <v>555</v>
      </c>
      <c r="B186" s="13">
        <v>250000</v>
      </c>
      <c r="D186" s="15" t="s">
        <v>568</v>
      </c>
    </row>
    <row r="187" spans="1:4" ht="13.2">
      <c r="A187" s="11" t="s">
        <v>555</v>
      </c>
      <c r="B187" s="13">
        <v>750000</v>
      </c>
      <c r="D187" s="15" t="s">
        <v>571</v>
      </c>
    </row>
    <row r="188" spans="1:4" ht="13.2">
      <c r="A188" s="11" t="s">
        <v>555</v>
      </c>
      <c r="B188" s="13">
        <v>2500</v>
      </c>
      <c r="C188" s="15" t="s">
        <v>573</v>
      </c>
      <c r="D188" s="15" t="s">
        <v>574</v>
      </c>
    </row>
    <row r="189" spans="1:4" ht="13.2">
      <c r="A189" s="11" t="s">
        <v>555</v>
      </c>
      <c r="B189" s="13">
        <v>750000</v>
      </c>
      <c r="D189" s="15" t="s">
        <v>576</v>
      </c>
    </row>
    <row r="190" spans="1:4" ht="13.2">
      <c r="A190" s="11" t="s">
        <v>555</v>
      </c>
      <c r="B190" s="13">
        <v>30000</v>
      </c>
      <c r="D190" s="15" t="s">
        <v>577</v>
      </c>
    </row>
    <row r="191" spans="1:4" ht="13.2">
      <c r="A191" s="11" t="s">
        <v>555</v>
      </c>
      <c r="B191" s="13">
        <v>150000</v>
      </c>
      <c r="D191" s="15" t="s">
        <v>580</v>
      </c>
    </row>
    <row r="192" spans="1:4" ht="13.2">
      <c r="A192" s="11" t="s">
        <v>555</v>
      </c>
      <c r="B192" s="13">
        <v>75000</v>
      </c>
      <c r="D192" s="15" t="s">
        <v>581</v>
      </c>
    </row>
    <row r="193" spans="1:4" ht="13.2">
      <c r="A193" s="11" t="s">
        <v>555</v>
      </c>
      <c r="B193" s="13">
        <v>524000</v>
      </c>
      <c r="D193" s="15" t="s">
        <v>583</v>
      </c>
    </row>
    <row r="194" spans="1:4" ht="13.2">
      <c r="A194" s="11" t="s">
        <v>585</v>
      </c>
      <c r="B194" s="13">
        <v>350000</v>
      </c>
      <c r="D194" s="15" t="s">
        <v>586</v>
      </c>
    </row>
    <row r="195" spans="1:4" ht="13.2">
      <c r="A195" s="11" t="s">
        <v>585</v>
      </c>
      <c r="B195" s="13">
        <v>200000</v>
      </c>
      <c r="D195" s="15" t="s">
        <v>589</v>
      </c>
    </row>
    <row r="196" spans="1:4" ht="13.2">
      <c r="A196" s="11" t="s">
        <v>585</v>
      </c>
      <c r="B196" s="25">
        <f t="shared" ref="B196:B199" si="0">5000*15</f>
        <v>75000</v>
      </c>
      <c r="C196" s="15" t="s">
        <v>594</v>
      </c>
      <c r="D196" s="15" t="s">
        <v>595</v>
      </c>
    </row>
    <row r="197" spans="1:4" ht="13.2">
      <c r="A197" s="11" t="s">
        <v>585</v>
      </c>
      <c r="B197" s="25">
        <f t="shared" si="0"/>
        <v>75000</v>
      </c>
      <c r="C197" s="15" t="s">
        <v>597</v>
      </c>
      <c r="D197" s="15" t="s">
        <v>598</v>
      </c>
    </row>
    <row r="198" spans="1:4" ht="13.2">
      <c r="A198" s="11" t="s">
        <v>585</v>
      </c>
      <c r="B198" s="25">
        <f t="shared" si="0"/>
        <v>75000</v>
      </c>
      <c r="C198" s="15" t="s">
        <v>601</v>
      </c>
      <c r="D198" s="15" t="s">
        <v>602</v>
      </c>
    </row>
    <row r="199" spans="1:4" ht="13.2">
      <c r="A199" s="11" t="s">
        <v>585</v>
      </c>
      <c r="B199" s="25">
        <f t="shared" si="0"/>
        <v>75000</v>
      </c>
      <c r="C199" s="15" t="s">
        <v>604</v>
      </c>
      <c r="D199" s="15" t="s">
        <v>606</v>
      </c>
    </row>
    <row r="200" spans="1:4" ht="13.2">
      <c r="A200" s="11" t="s">
        <v>607</v>
      </c>
      <c r="B200" s="13">
        <v>579587.24</v>
      </c>
      <c r="C200" s="15" t="s">
        <v>518</v>
      </c>
    </row>
    <row r="201" spans="1:4" ht="13.2">
      <c r="A201" s="11" t="s">
        <v>607</v>
      </c>
      <c r="B201" s="13">
        <v>20000</v>
      </c>
      <c r="C201" s="15" t="s">
        <v>610</v>
      </c>
      <c r="D201" s="15" t="s">
        <v>611</v>
      </c>
    </row>
    <row r="202" spans="1:4" ht="13.2">
      <c r="A202" s="11" t="s">
        <v>607</v>
      </c>
      <c r="B202" s="13">
        <v>20000</v>
      </c>
      <c r="C202" s="15" t="s">
        <v>613</v>
      </c>
      <c r="D202" s="15" t="s">
        <v>614</v>
      </c>
    </row>
    <row r="203" spans="1:4" ht="13.2">
      <c r="A203" s="11" t="s">
        <v>607</v>
      </c>
      <c r="B203" s="13">
        <v>10000</v>
      </c>
      <c r="C203" s="15" t="s">
        <v>617</v>
      </c>
      <c r="D203" s="15" t="s">
        <v>618</v>
      </c>
    </row>
    <row r="204" spans="1:4" ht="13.2">
      <c r="A204" s="11" t="s">
        <v>620</v>
      </c>
      <c r="B204" s="13">
        <v>55000</v>
      </c>
      <c r="C204" s="15" t="s">
        <v>105</v>
      </c>
      <c r="D204" s="15" t="s">
        <v>621</v>
      </c>
    </row>
    <row r="205" spans="1:4" ht="13.2">
      <c r="A205" s="11" t="s">
        <v>620</v>
      </c>
      <c r="B205" s="13">
        <v>30000</v>
      </c>
      <c r="C205" s="15" t="s">
        <v>105</v>
      </c>
      <c r="D205" s="15" t="s">
        <v>622</v>
      </c>
    </row>
    <row r="206" spans="1:4" ht="13.2">
      <c r="A206" s="11" t="s">
        <v>620</v>
      </c>
      <c r="B206" s="13">
        <v>30000</v>
      </c>
      <c r="C206" s="15" t="s">
        <v>105</v>
      </c>
      <c r="D206" s="15" t="s">
        <v>627</v>
      </c>
    </row>
    <row r="207" spans="1:4" ht="13.2">
      <c r="A207" s="11" t="s">
        <v>620</v>
      </c>
      <c r="B207" s="13">
        <v>10000</v>
      </c>
      <c r="C207" s="15" t="s">
        <v>105</v>
      </c>
      <c r="D207" s="15" t="s">
        <v>628</v>
      </c>
    </row>
    <row r="208" spans="1:4" ht="13.2">
      <c r="A208" s="11" t="s">
        <v>620</v>
      </c>
      <c r="B208" s="13">
        <v>150000</v>
      </c>
      <c r="C208" s="15" t="s">
        <v>630</v>
      </c>
      <c r="D208" s="15" t="s">
        <v>631</v>
      </c>
    </row>
    <row r="209" spans="1:4" ht="13.2">
      <c r="A209" s="11" t="s">
        <v>620</v>
      </c>
      <c r="B209" s="13">
        <v>150000</v>
      </c>
      <c r="C209" s="15" t="s">
        <v>632</v>
      </c>
      <c r="D209" s="15" t="s">
        <v>634</v>
      </c>
    </row>
    <row r="210" spans="1:4" ht="13.2">
      <c r="A210" s="11" t="s">
        <v>620</v>
      </c>
      <c r="B210" s="13">
        <v>150000</v>
      </c>
      <c r="C210" s="15" t="s">
        <v>635</v>
      </c>
      <c r="D210" s="15" t="s">
        <v>636</v>
      </c>
    </row>
    <row r="211" spans="1:4" ht="13.2">
      <c r="A211" s="11" t="s">
        <v>620</v>
      </c>
      <c r="B211" s="13">
        <v>15000</v>
      </c>
      <c r="C211" s="15" t="s">
        <v>637</v>
      </c>
      <c r="D211" s="15" t="s">
        <v>638</v>
      </c>
    </row>
    <row r="212" spans="1:4" ht="13.2">
      <c r="A212" s="11" t="s">
        <v>620</v>
      </c>
      <c r="B212" s="13">
        <v>10000</v>
      </c>
      <c r="C212" s="15" t="s">
        <v>398</v>
      </c>
      <c r="D212" s="15" t="s">
        <v>639</v>
      </c>
    </row>
    <row r="213" spans="1:4" ht="13.2">
      <c r="A213" s="11" t="s">
        <v>620</v>
      </c>
      <c r="B213" s="13">
        <v>0</v>
      </c>
      <c r="D213" s="15" t="s">
        <v>640</v>
      </c>
    </row>
    <row r="214" spans="1:4" ht="13.2">
      <c r="A214" s="11" t="s">
        <v>641</v>
      </c>
      <c r="B214" s="13">
        <v>70000</v>
      </c>
      <c r="D214" s="15" t="s">
        <v>642</v>
      </c>
    </row>
    <row r="215" spans="1:4" ht="13.2">
      <c r="A215" s="11" t="s">
        <v>641</v>
      </c>
      <c r="B215" s="13">
        <v>0</v>
      </c>
      <c r="D215" s="15" t="s">
        <v>643</v>
      </c>
    </row>
    <row r="216" spans="1:4" ht="13.2">
      <c r="A216" s="11" t="s">
        <v>641</v>
      </c>
      <c r="B216" s="13">
        <v>0</v>
      </c>
      <c r="D216" s="15" t="s">
        <v>645</v>
      </c>
    </row>
    <row r="217" spans="1:4" ht="13.2">
      <c r="A217" s="11" t="s">
        <v>641</v>
      </c>
      <c r="B217" s="13">
        <v>75000</v>
      </c>
      <c r="C217" s="15" t="s">
        <v>647</v>
      </c>
      <c r="D217" s="15" t="s">
        <v>648</v>
      </c>
    </row>
    <row r="218" spans="1:4" ht="13.2">
      <c r="A218" s="11" t="s">
        <v>641</v>
      </c>
      <c r="B218" s="13">
        <v>50000</v>
      </c>
      <c r="C218" s="15" t="s">
        <v>649</v>
      </c>
      <c r="D218" s="15" t="s">
        <v>650</v>
      </c>
    </row>
    <row r="219" spans="1:4" ht="13.2">
      <c r="A219" s="11" t="s">
        <v>651</v>
      </c>
      <c r="B219" s="13">
        <v>0</v>
      </c>
      <c r="D219" s="15" t="s">
        <v>652</v>
      </c>
    </row>
    <row r="220" spans="1:4" ht="13.2">
      <c r="A220" s="11" t="s">
        <v>651</v>
      </c>
      <c r="B220" s="13">
        <v>0</v>
      </c>
      <c r="D220" s="15" t="s">
        <v>654</v>
      </c>
    </row>
    <row r="221" spans="1:4" ht="13.2">
      <c r="A221" s="11" t="s">
        <v>651</v>
      </c>
      <c r="B221" s="13">
        <v>0</v>
      </c>
      <c r="D221" s="15" t="s">
        <v>655</v>
      </c>
    </row>
    <row r="222" spans="1:4" ht="13.2">
      <c r="A222" s="11" t="s">
        <v>651</v>
      </c>
      <c r="B222" s="13">
        <v>0</v>
      </c>
      <c r="D222" s="15" t="s">
        <v>659</v>
      </c>
    </row>
    <row r="223" spans="1:4" ht="13.2">
      <c r="A223" s="11" t="s">
        <v>661</v>
      </c>
      <c r="B223" s="13">
        <v>0</v>
      </c>
      <c r="D223" s="15" t="s">
        <v>663</v>
      </c>
    </row>
    <row r="224" spans="1:4" ht="13.2">
      <c r="A224" s="11" t="s">
        <v>661</v>
      </c>
      <c r="B224" s="13">
        <v>0</v>
      </c>
      <c r="D224" s="15" t="s">
        <v>664</v>
      </c>
    </row>
    <row r="225" spans="1:4" ht="13.2">
      <c r="A225" s="11" t="s">
        <v>661</v>
      </c>
      <c r="B225" s="13">
        <v>0</v>
      </c>
      <c r="D225" s="15" t="s">
        <v>665</v>
      </c>
    </row>
    <row r="226" spans="1:4" ht="13.2">
      <c r="A226" s="11" t="s">
        <v>661</v>
      </c>
      <c r="B226" s="13">
        <v>0</v>
      </c>
      <c r="D226" s="15" t="s">
        <v>668</v>
      </c>
    </row>
    <row r="227" spans="1:4" ht="13.2">
      <c r="A227" s="11" t="s">
        <v>661</v>
      </c>
      <c r="B227" s="13">
        <v>50000</v>
      </c>
      <c r="D227" s="15" t="s">
        <v>669</v>
      </c>
    </row>
    <row r="228" spans="1:4" ht="13.2">
      <c r="A228" s="11" t="s">
        <v>661</v>
      </c>
      <c r="B228" s="13">
        <v>0</v>
      </c>
      <c r="D228" s="15" t="s">
        <v>671</v>
      </c>
    </row>
    <row r="229" spans="1:4" ht="13.2">
      <c r="A229" s="11" t="s">
        <v>661</v>
      </c>
      <c r="B229" s="13">
        <v>0</v>
      </c>
      <c r="D229" s="15" t="s">
        <v>672</v>
      </c>
    </row>
    <row r="230" spans="1:4" ht="13.2">
      <c r="A230" s="11" t="s">
        <v>661</v>
      </c>
      <c r="B230" s="13">
        <v>0</v>
      </c>
      <c r="D230" s="15" t="s">
        <v>673</v>
      </c>
    </row>
    <row r="231" spans="1:4" ht="13.2">
      <c r="A231" s="11" t="s">
        <v>661</v>
      </c>
      <c r="B231" s="13">
        <v>0</v>
      </c>
      <c r="D231" s="15" t="s">
        <v>674</v>
      </c>
    </row>
    <row r="232" spans="1:4" ht="13.2">
      <c r="A232" s="11" t="s">
        <v>675</v>
      </c>
      <c r="B232" s="13">
        <v>0</v>
      </c>
      <c r="D232" s="15" t="s">
        <v>676</v>
      </c>
    </row>
    <row r="233" spans="1:4" ht="13.2">
      <c r="A233" s="11" t="s">
        <v>675</v>
      </c>
      <c r="B233" s="13">
        <v>0</v>
      </c>
      <c r="D233" s="15" t="s">
        <v>678</v>
      </c>
    </row>
    <row r="234" spans="1:4" ht="13.2">
      <c r="A234" s="11" t="s">
        <v>675</v>
      </c>
      <c r="B234" s="13">
        <v>0</v>
      </c>
      <c r="D234" s="15" t="s">
        <v>680</v>
      </c>
    </row>
    <row r="235" spans="1:4" ht="13.2">
      <c r="A235" s="11" t="s">
        <v>675</v>
      </c>
      <c r="B235" s="13">
        <v>0</v>
      </c>
      <c r="D235" s="15" t="s">
        <v>681</v>
      </c>
    </row>
    <row r="236" spans="1:4" ht="13.2">
      <c r="A236" s="11" t="s">
        <v>675</v>
      </c>
      <c r="B236" s="13">
        <v>0</v>
      </c>
      <c r="D236" s="15" t="s">
        <v>682</v>
      </c>
    </row>
    <row r="237" spans="1:4" ht="13.2">
      <c r="A237" s="11" t="s">
        <v>675</v>
      </c>
      <c r="B237" s="13">
        <v>0</v>
      </c>
      <c r="D237" s="15" t="s">
        <v>684</v>
      </c>
    </row>
    <row r="238" spans="1:4" ht="13.2">
      <c r="A238" s="11" t="s">
        <v>675</v>
      </c>
      <c r="B238" s="13">
        <v>0</v>
      </c>
      <c r="D238" s="15" t="s">
        <v>685</v>
      </c>
    </row>
    <row r="239" spans="1:4" ht="13.2">
      <c r="A239" s="11" t="s">
        <v>675</v>
      </c>
      <c r="B239" s="13">
        <v>50000</v>
      </c>
      <c r="C239" s="15" t="s">
        <v>690</v>
      </c>
      <c r="D239" s="15" t="s">
        <v>691</v>
      </c>
    </row>
    <row r="240" spans="1:4" ht="13.2">
      <c r="A240" s="11" t="s">
        <v>675</v>
      </c>
      <c r="B240" s="13">
        <v>75000</v>
      </c>
      <c r="C240" s="15" t="s">
        <v>693</v>
      </c>
      <c r="D240" s="15" t="s">
        <v>699</v>
      </c>
    </row>
    <row r="241" spans="1:4" ht="13.2">
      <c r="A241" s="11" t="s">
        <v>701</v>
      </c>
      <c r="B241" s="13">
        <v>0</v>
      </c>
      <c r="D241" s="15" t="s">
        <v>702</v>
      </c>
    </row>
    <row r="242" spans="1:4" ht="13.2">
      <c r="A242" s="11" t="s">
        <v>701</v>
      </c>
      <c r="B242" s="13">
        <v>100000</v>
      </c>
      <c r="D242" s="15" t="s">
        <v>705</v>
      </c>
    </row>
    <row r="243" spans="1:4" ht="13.2">
      <c r="A243" s="11" t="s">
        <v>701</v>
      </c>
      <c r="B243" s="13">
        <v>150000</v>
      </c>
      <c r="C243" s="15" t="s">
        <v>706</v>
      </c>
      <c r="D243" s="15" t="s">
        <v>707</v>
      </c>
    </row>
    <row r="244" spans="1:4" ht="13.2">
      <c r="A244" s="11" t="s">
        <v>701</v>
      </c>
      <c r="B244" s="25"/>
      <c r="C244" s="15" t="s">
        <v>610</v>
      </c>
      <c r="D244" s="15" t="s">
        <v>708</v>
      </c>
    </row>
    <row r="245" spans="1:4" ht="13.2">
      <c r="A245" s="11" t="s">
        <v>701</v>
      </c>
      <c r="B245" s="25"/>
      <c r="C245" s="15" t="s">
        <v>710</v>
      </c>
      <c r="D245" s="15" t="s">
        <v>711</v>
      </c>
    </row>
    <row r="246" spans="1:4" ht="13.2">
      <c r="A246" s="11" t="s">
        <v>701</v>
      </c>
      <c r="B246" s="25"/>
      <c r="C246" s="15" t="s">
        <v>712</v>
      </c>
      <c r="D246" s="15" t="s">
        <v>713</v>
      </c>
    </row>
    <row r="247" spans="1:4" ht="13.2">
      <c r="A247" s="11" t="s">
        <v>701</v>
      </c>
      <c r="B247" s="13">
        <f>8000*12*5</f>
        <v>480000</v>
      </c>
      <c r="D247" s="15" t="s">
        <v>721</v>
      </c>
    </row>
    <row r="248" spans="1:4" ht="13.2">
      <c r="A248" s="11" t="s">
        <v>701</v>
      </c>
      <c r="B248" s="13">
        <v>35000</v>
      </c>
      <c r="C248" s="15" t="s">
        <v>723</v>
      </c>
      <c r="D248" s="15" t="s">
        <v>724</v>
      </c>
    </row>
    <row r="249" spans="1:4" ht="13.2">
      <c r="A249" s="11" t="s">
        <v>701</v>
      </c>
      <c r="B249" s="13">
        <v>41413</v>
      </c>
      <c r="C249" s="15" t="s">
        <v>725</v>
      </c>
      <c r="D249" s="15" t="s">
        <v>726</v>
      </c>
    </row>
    <row r="250" spans="1:4" ht="13.2">
      <c r="A250" s="11" t="s">
        <v>701</v>
      </c>
      <c r="B250" s="13">
        <v>50000</v>
      </c>
      <c r="C250" s="15" t="s">
        <v>728</v>
      </c>
      <c r="D250" s="15" t="s">
        <v>729</v>
      </c>
    </row>
    <row r="251" spans="1:4" ht="13.2">
      <c r="A251" s="11" t="s">
        <v>701</v>
      </c>
      <c r="B251" s="13">
        <v>20000</v>
      </c>
      <c r="C251" s="15" t="s">
        <v>731</v>
      </c>
      <c r="D251" s="15" t="s">
        <v>733</v>
      </c>
    </row>
    <row r="252" spans="1:4" ht="13.2">
      <c r="A252" s="11" t="s">
        <v>701</v>
      </c>
      <c r="B252" s="13">
        <v>35000</v>
      </c>
      <c r="C252" s="15" t="s">
        <v>736</v>
      </c>
      <c r="D252" s="15" t="s">
        <v>737</v>
      </c>
    </row>
    <row r="253" spans="1:4" ht="13.2">
      <c r="A253" s="11" t="s">
        <v>701</v>
      </c>
      <c r="B253" s="13">
        <v>200000</v>
      </c>
      <c r="C253" s="15" t="s">
        <v>723</v>
      </c>
      <c r="D253" s="15" t="s">
        <v>740</v>
      </c>
    </row>
    <row r="254" spans="1:4" ht="13.2">
      <c r="A254" s="11" t="s">
        <v>743</v>
      </c>
      <c r="B254" s="13">
        <v>0</v>
      </c>
      <c r="D254" s="15" t="s">
        <v>745</v>
      </c>
    </row>
    <row r="255" spans="1:4" ht="13.2">
      <c r="A255" s="11" t="s">
        <v>743</v>
      </c>
      <c r="B255" s="13">
        <v>0</v>
      </c>
      <c r="D255" s="15" t="s">
        <v>747</v>
      </c>
    </row>
    <row r="256" spans="1:4" ht="13.2">
      <c r="A256" s="11" t="s">
        <v>743</v>
      </c>
      <c r="B256" s="13">
        <v>5000</v>
      </c>
      <c r="C256" s="15" t="s">
        <v>748</v>
      </c>
      <c r="D256" s="15" t="s">
        <v>750</v>
      </c>
    </row>
    <row r="257" spans="1:4" ht="13.2">
      <c r="A257" s="11" t="s">
        <v>743</v>
      </c>
      <c r="B257" s="13">
        <v>0</v>
      </c>
      <c r="D257" s="15" t="s">
        <v>751</v>
      </c>
    </row>
    <row r="258" spans="1:4" ht="13.2">
      <c r="A258" s="11" t="s">
        <v>743</v>
      </c>
      <c r="B258" s="13">
        <v>20000</v>
      </c>
      <c r="C258" s="15" t="s">
        <v>755</v>
      </c>
      <c r="D258" s="15" t="s">
        <v>756</v>
      </c>
    </row>
    <row r="259" spans="1:4" ht="13.2">
      <c r="A259" s="11" t="s">
        <v>743</v>
      </c>
      <c r="B259" s="13">
        <v>0</v>
      </c>
      <c r="D259" s="15" t="s">
        <v>757</v>
      </c>
    </row>
    <row r="260" spans="1:4" ht="13.2">
      <c r="A260" s="11" t="s">
        <v>743</v>
      </c>
      <c r="B260" s="13">
        <v>0</v>
      </c>
      <c r="D260" s="15" t="s">
        <v>762</v>
      </c>
    </row>
    <row r="261" spans="1:4" ht="13.2">
      <c r="A261" s="11" t="s">
        <v>735</v>
      </c>
      <c r="B261" s="13">
        <v>2500</v>
      </c>
      <c r="C261" s="15" t="s">
        <v>105</v>
      </c>
      <c r="D261" s="15" t="s">
        <v>764</v>
      </c>
    </row>
    <row r="262" spans="1:4" ht="13.2">
      <c r="A262" s="11" t="s">
        <v>735</v>
      </c>
      <c r="B262" s="13">
        <v>0</v>
      </c>
      <c r="D262" s="15" t="s">
        <v>768</v>
      </c>
    </row>
    <row r="263" spans="1:4" ht="13.2">
      <c r="A263" s="11" t="s">
        <v>735</v>
      </c>
      <c r="B263" s="13">
        <v>0</v>
      </c>
      <c r="D263" s="15" t="s">
        <v>771</v>
      </c>
    </row>
    <row r="264" spans="1:4" ht="13.2">
      <c r="A264" s="11" t="s">
        <v>735</v>
      </c>
      <c r="B264" s="13">
        <v>20000000</v>
      </c>
      <c r="D264" s="15" t="s">
        <v>775</v>
      </c>
    </row>
    <row r="265" spans="1:4" ht="13.2">
      <c r="A265" s="11" t="s">
        <v>735</v>
      </c>
      <c r="B265" s="13">
        <v>0</v>
      </c>
      <c r="D265" s="15" t="s">
        <v>776</v>
      </c>
    </row>
    <row r="266" spans="1:4" ht="13.2">
      <c r="A266" s="11" t="s">
        <v>777</v>
      </c>
      <c r="B266" s="13">
        <v>0</v>
      </c>
      <c r="D266" s="15" t="s">
        <v>778</v>
      </c>
    </row>
    <row r="267" spans="1:4" ht="13.2">
      <c r="A267" s="11" t="s">
        <v>777</v>
      </c>
      <c r="B267" s="13">
        <v>0</v>
      </c>
      <c r="D267" s="15" t="s">
        <v>780</v>
      </c>
    </row>
    <row r="268" spans="1:4" ht="13.2">
      <c r="A268" s="11" t="s">
        <v>777</v>
      </c>
      <c r="B268" s="13">
        <v>0</v>
      </c>
      <c r="D268" s="15" t="s">
        <v>781</v>
      </c>
    </row>
    <row r="269" spans="1:4" ht="13.2">
      <c r="A269" s="11" t="s">
        <v>777</v>
      </c>
      <c r="B269" s="13">
        <v>0</v>
      </c>
      <c r="D269" s="15" t="s">
        <v>784</v>
      </c>
    </row>
    <row r="270" spans="1:4" ht="13.2">
      <c r="A270" s="11" t="s">
        <v>786</v>
      </c>
      <c r="B270" s="13">
        <v>250000</v>
      </c>
      <c r="C270" s="15" t="s">
        <v>787</v>
      </c>
      <c r="D270" s="15" t="s">
        <v>788</v>
      </c>
    </row>
    <row r="271" spans="1:4" ht="13.2">
      <c r="A271" s="11" t="s">
        <v>786</v>
      </c>
      <c r="B271" s="13">
        <v>120000</v>
      </c>
      <c r="C271" s="15" t="s">
        <v>789</v>
      </c>
      <c r="D271" s="15" t="s">
        <v>790</v>
      </c>
    </row>
    <row r="272" spans="1:4" ht="13.2">
      <c r="A272" s="11" t="s">
        <v>786</v>
      </c>
      <c r="B272" s="13">
        <v>0</v>
      </c>
      <c r="D272" s="15" t="s">
        <v>791</v>
      </c>
    </row>
    <row r="273" spans="1:4" ht="13.2">
      <c r="A273" s="11" t="s">
        <v>786</v>
      </c>
      <c r="B273" s="25">
        <f>12000+50+2500+2500+2500</f>
        <v>19550</v>
      </c>
      <c r="C273" s="15" t="s">
        <v>800</v>
      </c>
      <c r="D273" s="15" t="s">
        <v>802</v>
      </c>
    </row>
    <row r="274" spans="1:4" ht="13.2">
      <c r="A274" s="11" t="s">
        <v>746</v>
      </c>
      <c r="B274" s="13">
        <v>0</v>
      </c>
      <c r="D274" s="15" t="s">
        <v>803</v>
      </c>
    </row>
    <row r="275" spans="1:4" ht="13.2">
      <c r="A275" s="11" t="s">
        <v>746</v>
      </c>
      <c r="B275" s="13">
        <v>0</v>
      </c>
      <c r="D275" s="15" t="s">
        <v>805</v>
      </c>
    </row>
    <row r="276" spans="1:4" ht="13.2">
      <c r="A276" s="11" t="s">
        <v>746</v>
      </c>
      <c r="B276" s="13">
        <v>0</v>
      </c>
      <c r="D276" s="15" t="s">
        <v>806</v>
      </c>
    </row>
    <row r="277" spans="1:4" ht="13.2">
      <c r="A277" s="11" t="s">
        <v>746</v>
      </c>
      <c r="B277" s="13">
        <v>0</v>
      </c>
      <c r="D277" s="15" t="s">
        <v>807</v>
      </c>
    </row>
    <row r="278" spans="1:4" ht="13.2">
      <c r="A278" s="11" t="s">
        <v>746</v>
      </c>
      <c r="B278" s="13">
        <v>0</v>
      </c>
      <c r="D278" s="15" t="s">
        <v>810</v>
      </c>
    </row>
    <row r="279" spans="1:4" ht="13.2">
      <c r="A279" s="11" t="s">
        <v>812</v>
      </c>
      <c r="B279" s="13">
        <v>750000</v>
      </c>
      <c r="D279" s="15" t="s">
        <v>813</v>
      </c>
    </row>
    <row r="280" spans="1:4" ht="13.2">
      <c r="A280" s="11" t="s">
        <v>812</v>
      </c>
      <c r="B280" s="13">
        <v>0</v>
      </c>
      <c r="C280" s="15" t="s">
        <v>814</v>
      </c>
      <c r="D280" s="15" t="s">
        <v>815</v>
      </c>
    </row>
    <row r="281" spans="1:4" ht="13.2">
      <c r="A281" s="11" t="s">
        <v>812</v>
      </c>
      <c r="B281" s="13">
        <v>0</v>
      </c>
      <c r="D281" s="15" t="s">
        <v>816</v>
      </c>
    </row>
    <row r="282" spans="1:4" ht="13.2">
      <c r="A282" s="11" t="s">
        <v>812</v>
      </c>
      <c r="B282" s="13">
        <v>0</v>
      </c>
      <c r="D282" s="15" t="s">
        <v>819</v>
      </c>
    </row>
    <row r="283" spans="1:4" ht="13.2">
      <c r="A283" s="11" t="s">
        <v>812</v>
      </c>
      <c r="B283" s="13">
        <v>0</v>
      </c>
      <c r="D283" s="15" t="s">
        <v>821</v>
      </c>
    </row>
    <row r="284" spans="1:4" ht="13.2">
      <c r="A284" s="11" t="s">
        <v>812</v>
      </c>
      <c r="B284" s="13">
        <v>0</v>
      </c>
      <c r="D284" s="15" t="s">
        <v>822</v>
      </c>
    </row>
    <row r="285" spans="1:4" ht="14.4">
      <c r="A285" s="7" t="s">
        <v>823</v>
      </c>
      <c r="B285" s="25"/>
      <c r="D285" s="15" t="s">
        <v>824</v>
      </c>
    </row>
    <row r="286" spans="1:4" ht="14.4">
      <c r="A286" s="7" t="s">
        <v>823</v>
      </c>
      <c r="B286" s="25"/>
      <c r="D286" s="15" t="s">
        <v>826</v>
      </c>
    </row>
    <row r="287" spans="1:4" ht="14.4">
      <c r="A287" s="26" t="s">
        <v>827</v>
      </c>
      <c r="B287" s="25"/>
      <c r="D287" s="15" t="s">
        <v>828</v>
      </c>
    </row>
    <row r="288" spans="1:4" ht="14.4">
      <c r="A288" s="26" t="s">
        <v>827</v>
      </c>
      <c r="B288" s="25"/>
      <c r="D288" s="15" t="s">
        <v>831</v>
      </c>
    </row>
    <row r="289" spans="1:4" ht="14.4">
      <c r="A289" s="26" t="s">
        <v>827</v>
      </c>
      <c r="B289" s="25"/>
      <c r="D289" s="15" t="s">
        <v>832</v>
      </c>
    </row>
    <row r="290" spans="1:4" ht="14.4">
      <c r="A290" s="26" t="s">
        <v>827</v>
      </c>
      <c r="B290" s="25"/>
      <c r="D290" s="15" t="s">
        <v>833</v>
      </c>
    </row>
    <row r="291" spans="1:4" ht="14.4">
      <c r="A291" s="26" t="s">
        <v>827</v>
      </c>
      <c r="B291" s="25"/>
      <c r="D291" s="15" t="s">
        <v>835</v>
      </c>
    </row>
    <row r="292" spans="1:4" ht="14.4">
      <c r="A292" s="26" t="s">
        <v>827</v>
      </c>
      <c r="B292" s="25"/>
      <c r="D292" s="15" t="s">
        <v>836</v>
      </c>
    </row>
    <row r="293" spans="1:4" ht="14.4">
      <c r="A293" s="26" t="s">
        <v>761</v>
      </c>
      <c r="B293" s="13">
        <v>100000</v>
      </c>
      <c r="D293" s="15" t="s">
        <v>837</v>
      </c>
    </row>
    <row r="294" spans="1:4" ht="14.4">
      <c r="A294" s="26" t="s">
        <v>761</v>
      </c>
      <c r="B294" s="25"/>
      <c r="D294" s="15" t="s">
        <v>838</v>
      </c>
    </row>
    <row r="295" spans="1:4" ht="14.4">
      <c r="A295" s="26" t="s">
        <v>761</v>
      </c>
      <c r="B295" s="13">
        <v>600000</v>
      </c>
      <c r="C295" s="15" t="s">
        <v>840</v>
      </c>
      <c r="D295" s="15" t="s">
        <v>841</v>
      </c>
    </row>
    <row r="296" spans="1:4" ht="13.2">
      <c r="A296" s="11" t="s">
        <v>761</v>
      </c>
      <c r="B296" s="13">
        <v>600000</v>
      </c>
      <c r="D296" s="15" t="s">
        <v>842</v>
      </c>
    </row>
    <row r="297" spans="1:4" ht="13.2">
      <c r="A297" s="11" t="s">
        <v>761</v>
      </c>
      <c r="B297" s="25"/>
      <c r="D297" s="15" t="s">
        <v>844</v>
      </c>
    </row>
    <row r="298" spans="1:4" ht="13.2">
      <c r="A298" s="11" t="s">
        <v>761</v>
      </c>
      <c r="B298" s="25"/>
      <c r="D298" s="15" t="s">
        <v>846</v>
      </c>
    </row>
    <row r="299" spans="1:4" ht="14.4">
      <c r="A299" s="26" t="s">
        <v>850</v>
      </c>
      <c r="B299" s="25"/>
      <c r="D299" s="15" t="s">
        <v>851</v>
      </c>
    </row>
    <row r="300" spans="1:4" ht="14.4">
      <c r="A300" s="26" t="s">
        <v>850</v>
      </c>
      <c r="B300" s="25"/>
      <c r="D300" s="15" t="s">
        <v>852</v>
      </c>
    </row>
    <row r="301" spans="1:4" ht="14.4">
      <c r="A301" s="26" t="s">
        <v>850</v>
      </c>
      <c r="B301" s="25"/>
      <c r="D301" s="15" t="s">
        <v>833</v>
      </c>
    </row>
    <row r="302" spans="1:4" ht="13.2">
      <c r="A302" s="11" t="s">
        <v>853</v>
      </c>
      <c r="B302" s="25"/>
      <c r="D302" s="15" t="s">
        <v>833</v>
      </c>
    </row>
    <row r="303" spans="1:4" ht="13.2">
      <c r="A303" s="11" t="s">
        <v>853</v>
      </c>
      <c r="B303" s="13">
        <v>15000</v>
      </c>
      <c r="D303" s="15" t="s">
        <v>857</v>
      </c>
    </row>
    <row r="304" spans="1:4" ht="13.2">
      <c r="A304" s="11" t="s">
        <v>853</v>
      </c>
      <c r="B304" s="13">
        <v>19000</v>
      </c>
      <c r="D304" s="15" t="s">
        <v>859</v>
      </c>
    </row>
    <row r="305" spans="1:5" ht="13.2">
      <c r="A305" s="11" t="s">
        <v>853</v>
      </c>
      <c r="B305" s="25"/>
      <c r="D305" s="15" t="s">
        <v>860</v>
      </c>
    </row>
    <row r="306" spans="1:5" ht="13.2">
      <c r="A306" s="11" t="s">
        <v>853</v>
      </c>
      <c r="B306" s="13">
        <v>45000</v>
      </c>
      <c r="C306" s="15" t="s">
        <v>105</v>
      </c>
      <c r="D306" s="15" t="s">
        <v>863</v>
      </c>
    </row>
    <row r="307" spans="1:5" ht="13.2">
      <c r="A307" s="11" t="s">
        <v>853</v>
      </c>
      <c r="B307" s="13">
        <v>250000</v>
      </c>
      <c r="D307" s="15" t="s">
        <v>865</v>
      </c>
    </row>
    <row r="308" spans="1:5" ht="13.2">
      <c r="A308" s="11" t="s">
        <v>853</v>
      </c>
      <c r="B308" s="25"/>
      <c r="D308" s="15" t="s">
        <v>867</v>
      </c>
    </row>
    <row r="309" spans="1:5" ht="13.2">
      <c r="A309" s="11" t="s">
        <v>853</v>
      </c>
      <c r="B309" s="13">
        <v>185000</v>
      </c>
      <c r="D309" s="15" t="s">
        <v>868</v>
      </c>
    </row>
    <row r="310" spans="1:5" ht="13.2">
      <c r="A310" s="11" t="s">
        <v>201</v>
      </c>
      <c r="B310" s="13">
        <v>0</v>
      </c>
      <c r="D310" s="15" t="s">
        <v>870</v>
      </c>
    </row>
    <row r="311" spans="1:5" ht="13.2">
      <c r="A311" s="11" t="s">
        <v>201</v>
      </c>
      <c r="B311" s="13">
        <v>0</v>
      </c>
      <c r="D311" s="15" t="s">
        <v>872</v>
      </c>
    </row>
    <row r="312" spans="1:5" ht="13.2">
      <c r="A312" s="11" t="s">
        <v>201</v>
      </c>
      <c r="B312" s="13">
        <v>0</v>
      </c>
      <c r="D312" s="15" t="s">
        <v>833</v>
      </c>
    </row>
    <row r="313" spans="1:5" ht="13.2">
      <c r="A313" s="11" t="s">
        <v>201</v>
      </c>
      <c r="B313" s="13">
        <v>0</v>
      </c>
      <c r="D313" s="15" t="s">
        <v>874</v>
      </c>
    </row>
    <row r="314" spans="1:5" ht="13.2">
      <c r="A314" s="11" t="s">
        <v>201</v>
      </c>
      <c r="B314" s="13">
        <v>0</v>
      </c>
      <c r="D314" s="15" t="s">
        <v>877</v>
      </c>
    </row>
    <row r="315" spans="1:5" ht="13.2">
      <c r="A315" s="11" t="s">
        <v>235</v>
      </c>
      <c r="B315" s="13">
        <v>0</v>
      </c>
      <c r="D315" s="15" t="s">
        <v>879</v>
      </c>
    </row>
    <row r="316" spans="1:5" ht="13.2">
      <c r="A316" s="11" t="s">
        <v>235</v>
      </c>
      <c r="B316" s="13">
        <v>0</v>
      </c>
      <c r="D316" s="15" t="s">
        <v>882</v>
      </c>
    </row>
    <row r="317" spans="1:5" ht="13.2">
      <c r="A317" s="11" t="s">
        <v>235</v>
      </c>
      <c r="B317" s="13">
        <v>0</v>
      </c>
      <c r="D317" s="15" t="s">
        <v>883</v>
      </c>
    </row>
    <row r="318" spans="1:5" ht="13.2">
      <c r="A318" s="11" t="s">
        <v>235</v>
      </c>
      <c r="B318" s="13">
        <v>0</v>
      </c>
      <c r="D318" s="15" t="s">
        <v>884</v>
      </c>
    </row>
    <row r="319" spans="1:5" ht="13.2">
      <c r="A319" s="11" t="s">
        <v>230</v>
      </c>
      <c r="B319" s="13">
        <v>0</v>
      </c>
      <c r="D319" s="15" t="s">
        <v>886</v>
      </c>
    </row>
    <row r="320" spans="1:5" ht="13.2">
      <c r="A320" s="11" t="s">
        <v>254</v>
      </c>
      <c r="B320" s="13">
        <v>0</v>
      </c>
      <c r="D320" s="15" t="s">
        <v>887</v>
      </c>
      <c r="E320" s="13"/>
    </row>
    <row r="321" spans="1:5" ht="13.2">
      <c r="A321" s="11" t="s">
        <v>254</v>
      </c>
      <c r="B321" s="13">
        <v>500943</v>
      </c>
      <c r="D321" s="15" t="s">
        <v>890</v>
      </c>
    </row>
    <row r="322" spans="1:5" ht="13.2">
      <c r="A322" s="11" t="s">
        <v>375</v>
      </c>
      <c r="B322" s="13">
        <v>0</v>
      </c>
      <c r="D322" s="31" t="s">
        <v>892</v>
      </c>
    </row>
    <row r="323" spans="1:5" ht="13.2">
      <c r="A323" s="11" t="s">
        <v>899</v>
      </c>
      <c r="B323" s="13">
        <v>0</v>
      </c>
      <c r="D323" s="15" t="s">
        <v>900</v>
      </c>
    </row>
    <row r="324" spans="1:5" ht="13.2">
      <c r="A324" s="11" t="s">
        <v>899</v>
      </c>
      <c r="B324" s="13">
        <v>0</v>
      </c>
      <c r="D324" s="15" t="s">
        <v>901</v>
      </c>
    </row>
    <row r="325" spans="1:5" ht="13.2">
      <c r="A325" s="11" t="s">
        <v>899</v>
      </c>
      <c r="B325" s="13">
        <v>0</v>
      </c>
      <c r="D325" s="15" t="s">
        <v>902</v>
      </c>
    </row>
    <row r="326" spans="1:5" ht="13.2">
      <c r="A326" s="11" t="s">
        <v>899</v>
      </c>
      <c r="B326" s="13">
        <v>0</v>
      </c>
      <c r="D326" s="15" t="s">
        <v>903</v>
      </c>
    </row>
    <row r="327" spans="1:5" ht="13.2">
      <c r="A327" s="11" t="s">
        <v>899</v>
      </c>
      <c r="B327" s="13">
        <v>0</v>
      </c>
      <c r="D327" s="15" t="s">
        <v>904</v>
      </c>
    </row>
    <row r="328" spans="1:5" ht="13.2">
      <c r="A328" s="11" t="s">
        <v>899</v>
      </c>
      <c r="B328" s="13">
        <v>625</v>
      </c>
      <c r="D328" s="15" t="s">
        <v>905</v>
      </c>
    </row>
    <row r="329" spans="1:5" ht="13.2">
      <c r="A329" s="11" t="s">
        <v>899</v>
      </c>
      <c r="B329" s="13">
        <v>0</v>
      </c>
      <c r="D329" s="15" t="s">
        <v>906</v>
      </c>
    </row>
    <row r="330" spans="1:5" ht="13.2">
      <c r="A330" s="11" t="s">
        <v>899</v>
      </c>
      <c r="B330" s="13">
        <v>0</v>
      </c>
      <c r="D330" s="15" t="s">
        <v>908</v>
      </c>
    </row>
    <row r="331" spans="1:5" ht="13.2">
      <c r="A331" s="11" t="s">
        <v>899</v>
      </c>
      <c r="B331" s="13">
        <v>0</v>
      </c>
      <c r="D331" s="15" t="s">
        <v>910</v>
      </c>
    </row>
    <row r="332" spans="1:5" ht="13.2">
      <c r="A332" s="11" t="s">
        <v>899</v>
      </c>
      <c r="B332" s="13">
        <v>0</v>
      </c>
      <c r="D332" s="15" t="s">
        <v>912</v>
      </c>
    </row>
    <row r="333" spans="1:5" ht="13.2">
      <c r="A333" s="11" t="s">
        <v>899</v>
      </c>
      <c r="B333" s="13">
        <v>0</v>
      </c>
      <c r="D333" s="15" t="s">
        <v>913</v>
      </c>
    </row>
    <row r="334" spans="1:5" ht="13.2">
      <c r="A334" s="11" t="s">
        <v>899</v>
      </c>
      <c r="B334" s="13">
        <v>0</v>
      </c>
      <c r="D334" s="15" t="s">
        <v>914</v>
      </c>
    </row>
    <row r="335" spans="1:5" ht="13.2">
      <c r="A335" s="11" t="s">
        <v>899</v>
      </c>
      <c r="B335" s="13">
        <v>0</v>
      </c>
      <c r="D335" s="15" t="s">
        <v>918</v>
      </c>
    </row>
    <row r="336" spans="1:5" ht="13.2">
      <c r="A336" s="11" t="s">
        <v>294</v>
      </c>
      <c r="B336" s="13">
        <v>0</v>
      </c>
      <c r="D336" s="15" t="s">
        <v>923</v>
      </c>
      <c r="E336" s="15"/>
    </row>
    <row r="337" spans="1:4" ht="13.2">
      <c r="A337" s="11" t="s">
        <v>294</v>
      </c>
      <c r="B337" s="13">
        <v>0</v>
      </c>
      <c r="D337" s="15" t="s">
        <v>924</v>
      </c>
    </row>
    <row r="338" spans="1:4" ht="13.2">
      <c r="A338" s="11" t="s">
        <v>304</v>
      </c>
      <c r="B338" s="13">
        <v>0</v>
      </c>
      <c r="D338" s="15" t="s">
        <v>926</v>
      </c>
    </row>
    <row r="339" spans="1:4" ht="13.2">
      <c r="A339" s="11" t="s">
        <v>288</v>
      </c>
      <c r="B339" s="13">
        <v>0</v>
      </c>
      <c r="D339" s="31" t="s">
        <v>929</v>
      </c>
    </row>
    <row r="340" spans="1:4" ht="13.2">
      <c r="A340" s="11" t="s">
        <v>299</v>
      </c>
      <c r="B340" s="13">
        <v>0</v>
      </c>
      <c r="D340" s="15" t="s">
        <v>931</v>
      </c>
    </row>
    <row r="341" spans="1:4" ht="13.2">
      <c r="A341" s="11" t="s">
        <v>306</v>
      </c>
      <c r="B341" s="13">
        <v>0</v>
      </c>
      <c r="D341" s="15" t="s">
        <v>934</v>
      </c>
    </row>
    <row r="342" spans="1:4" ht="13.2">
      <c r="A342" s="11" t="s">
        <v>306</v>
      </c>
      <c r="B342" s="13">
        <v>0</v>
      </c>
      <c r="D342" s="34" t="s">
        <v>938</v>
      </c>
    </row>
    <row r="343" spans="1:4" ht="13.2">
      <c r="A343" s="11" t="s">
        <v>306</v>
      </c>
      <c r="B343" s="13">
        <v>0</v>
      </c>
      <c r="D343" s="34" t="s">
        <v>947</v>
      </c>
    </row>
    <row r="344" spans="1:4" ht="13.2">
      <c r="A344" s="11" t="s">
        <v>457</v>
      </c>
      <c r="B344" s="13">
        <v>0</v>
      </c>
      <c r="D344" s="15" t="s">
        <v>949</v>
      </c>
    </row>
    <row r="345" spans="1:4" ht="13.2">
      <c r="A345" s="11" t="s">
        <v>951</v>
      </c>
      <c r="B345" s="13">
        <v>0</v>
      </c>
      <c r="D345" s="15" t="s">
        <v>953</v>
      </c>
    </row>
    <row r="346" spans="1:4" ht="13.2">
      <c r="A346" s="11" t="s">
        <v>364</v>
      </c>
      <c r="B346" s="13">
        <v>0</v>
      </c>
      <c r="D346" s="15" t="s">
        <v>954</v>
      </c>
    </row>
    <row r="347" spans="1:4" ht="13.2">
      <c r="A347" s="11" t="s">
        <v>364</v>
      </c>
      <c r="B347" s="13">
        <v>0</v>
      </c>
      <c r="D347" s="15" t="s">
        <v>955</v>
      </c>
    </row>
    <row r="348" spans="1:4" ht="13.2">
      <c r="A348" s="11" t="s">
        <v>364</v>
      </c>
      <c r="B348" s="13">
        <v>0</v>
      </c>
      <c r="D348" s="15" t="s">
        <v>957</v>
      </c>
    </row>
    <row r="349" spans="1:4" ht="13.2">
      <c r="A349" s="11" t="s">
        <v>364</v>
      </c>
      <c r="B349" s="13">
        <v>0</v>
      </c>
      <c r="D349" s="15" t="s">
        <v>958</v>
      </c>
    </row>
    <row r="350" spans="1:4" ht="13.2">
      <c r="A350" s="11" t="s">
        <v>364</v>
      </c>
      <c r="B350" s="13">
        <v>0</v>
      </c>
      <c r="D350" s="15" t="s">
        <v>961</v>
      </c>
    </row>
    <row r="351" spans="1:4" ht="13.2">
      <c r="A351" s="11" t="s">
        <v>34</v>
      </c>
      <c r="B351" s="13">
        <v>0</v>
      </c>
      <c r="D351" s="15" t="s">
        <v>965</v>
      </c>
    </row>
    <row r="352" spans="1:4" ht="13.2">
      <c r="A352" s="11" t="s">
        <v>34</v>
      </c>
      <c r="B352" s="13">
        <v>0</v>
      </c>
      <c r="D352" s="15" t="s">
        <v>967</v>
      </c>
    </row>
    <row r="353" spans="1:4" ht="13.2">
      <c r="A353" s="11" t="s">
        <v>34</v>
      </c>
      <c r="B353" s="13">
        <v>0</v>
      </c>
      <c r="D353" s="15" t="s">
        <v>970</v>
      </c>
    </row>
    <row r="354" spans="1:4" ht="13.2">
      <c r="A354" s="11" t="s">
        <v>34</v>
      </c>
      <c r="B354" s="13">
        <v>0</v>
      </c>
      <c r="D354" s="15" t="s">
        <v>971</v>
      </c>
    </row>
    <row r="355" spans="1:4" ht="13.2">
      <c r="A355" s="11" t="s">
        <v>34</v>
      </c>
      <c r="B355" s="13">
        <v>0</v>
      </c>
      <c r="D355" s="15" t="s">
        <v>973</v>
      </c>
    </row>
    <row r="356" spans="1:4" ht="13.2">
      <c r="A356" s="11" t="s">
        <v>34</v>
      </c>
      <c r="B356" s="13">
        <v>0</v>
      </c>
      <c r="D356" s="15" t="s">
        <v>975</v>
      </c>
    </row>
    <row r="357" spans="1:4" ht="13.2">
      <c r="A357" s="11" t="s">
        <v>34</v>
      </c>
      <c r="B357" s="13">
        <v>0</v>
      </c>
      <c r="D357" s="34" t="s">
        <v>977</v>
      </c>
    </row>
    <row r="358" spans="1:4" ht="13.2">
      <c r="A358" s="11" t="s">
        <v>54</v>
      </c>
      <c r="B358" s="13">
        <v>0</v>
      </c>
      <c r="D358" s="15" t="s">
        <v>978</v>
      </c>
    </row>
    <row r="359" spans="1:4" ht="13.2">
      <c r="A359" s="11" t="s">
        <v>54</v>
      </c>
      <c r="B359" s="13">
        <v>0</v>
      </c>
      <c r="D359" s="15" t="s">
        <v>980</v>
      </c>
    </row>
    <row r="360" spans="1:4" ht="13.2">
      <c r="A360" s="11" t="s">
        <v>259</v>
      </c>
      <c r="B360" s="25"/>
      <c r="D360" s="15" t="s">
        <v>981</v>
      </c>
    </row>
    <row r="361" spans="1:4" ht="13.2">
      <c r="A361" s="11" t="s">
        <v>259</v>
      </c>
      <c r="B361" s="25"/>
      <c r="D361" s="34" t="s">
        <v>984</v>
      </c>
    </row>
    <row r="362" spans="1:4" ht="13.2">
      <c r="A362" s="11" t="s">
        <v>259</v>
      </c>
      <c r="B362" s="25"/>
      <c r="D362" s="15" t="s">
        <v>985</v>
      </c>
    </row>
    <row r="363" spans="1:4" ht="13.2">
      <c r="A363" s="11" t="s">
        <v>96</v>
      </c>
      <c r="B363" s="25"/>
      <c r="D363" s="15" t="s">
        <v>986</v>
      </c>
    </row>
    <row r="364" spans="1:4" ht="13.2">
      <c r="A364" s="11" t="s">
        <v>222</v>
      </c>
      <c r="B364" s="25"/>
      <c r="D364" s="15" t="s">
        <v>988</v>
      </c>
    </row>
    <row r="365" spans="1:4" ht="13.2">
      <c r="A365" s="11" t="s">
        <v>222</v>
      </c>
      <c r="B365" s="25"/>
      <c r="D365" s="34" t="s">
        <v>990</v>
      </c>
    </row>
    <row r="366" spans="1:4" ht="13.2">
      <c r="A366" s="11" t="s">
        <v>403</v>
      </c>
      <c r="B366" s="25"/>
      <c r="D366" s="15" t="s">
        <v>994</v>
      </c>
    </row>
    <row r="367" spans="1:4" ht="13.2">
      <c r="A367" s="11" t="s">
        <v>403</v>
      </c>
      <c r="B367" s="25"/>
      <c r="D367" s="15" t="s">
        <v>995</v>
      </c>
    </row>
    <row r="368" spans="1:4" ht="13.2">
      <c r="A368" s="11" t="s">
        <v>403</v>
      </c>
      <c r="B368" s="25"/>
      <c r="D368" s="15" t="s">
        <v>996</v>
      </c>
    </row>
    <row r="369" spans="1:4" ht="13.2">
      <c r="A369" s="11" t="s">
        <v>403</v>
      </c>
      <c r="B369" s="25"/>
      <c r="D369" s="15" t="s">
        <v>999</v>
      </c>
    </row>
    <row r="370" spans="1:4" ht="13.2">
      <c r="A370" s="11" t="s">
        <v>412</v>
      </c>
      <c r="B370" s="25"/>
      <c r="D370" s="15" t="s">
        <v>1000</v>
      </c>
    </row>
    <row r="371" spans="1:4" ht="13.2">
      <c r="A371" s="11" t="s">
        <v>412</v>
      </c>
      <c r="B371" s="25"/>
      <c r="D371" s="15" t="s">
        <v>1001</v>
      </c>
    </row>
    <row r="372" spans="1:4" ht="13.2">
      <c r="A372" s="11" t="s">
        <v>412</v>
      </c>
      <c r="B372" s="25"/>
      <c r="D372" s="15" t="s">
        <v>1002</v>
      </c>
    </row>
    <row r="373" spans="1:4" ht="13.2">
      <c r="A373" s="11" t="s">
        <v>412</v>
      </c>
      <c r="B373" s="25"/>
      <c r="D373" s="15" t="s">
        <v>1004</v>
      </c>
    </row>
    <row r="374" spans="1:4" ht="13.2">
      <c r="A374" s="11" t="s">
        <v>412</v>
      </c>
      <c r="B374" s="25"/>
      <c r="D374" s="15" t="s">
        <v>1007</v>
      </c>
    </row>
    <row r="375" spans="1:4" ht="13.2">
      <c r="A375" s="11" t="s">
        <v>437</v>
      </c>
      <c r="B375" s="25"/>
      <c r="D375" s="15" t="s">
        <v>1008</v>
      </c>
    </row>
    <row r="376" spans="1:4" ht="13.2">
      <c r="A376" s="11" t="s">
        <v>437</v>
      </c>
      <c r="B376" s="25"/>
      <c r="D376" s="15" t="s">
        <v>1009</v>
      </c>
    </row>
    <row r="377" spans="1:4" ht="13.2">
      <c r="A377" s="11" t="s">
        <v>437</v>
      </c>
      <c r="B377" s="25"/>
      <c r="D377" s="34" t="s">
        <v>1010</v>
      </c>
    </row>
    <row r="378" spans="1:4" ht="13.2">
      <c r="A378" s="11" t="s">
        <v>437</v>
      </c>
      <c r="B378" s="25"/>
      <c r="D378" s="15" t="s">
        <v>1012</v>
      </c>
    </row>
    <row r="379" spans="1:4" ht="13.2">
      <c r="A379" s="11" t="s">
        <v>448</v>
      </c>
      <c r="B379" s="25"/>
      <c r="D379" s="34" t="s">
        <v>1013</v>
      </c>
    </row>
    <row r="380" spans="1:4" ht="13.2">
      <c r="A380" s="11" t="s">
        <v>448</v>
      </c>
      <c r="B380" s="25"/>
      <c r="D380" s="34" t="s">
        <v>1014</v>
      </c>
    </row>
    <row r="381" spans="1:4" ht="13.2">
      <c r="A381" s="11" t="s">
        <v>448</v>
      </c>
      <c r="B381" s="25"/>
      <c r="D381" s="34" t="s">
        <v>1017</v>
      </c>
    </row>
    <row r="382" spans="1:4" ht="13.2">
      <c r="A382" s="11" t="s">
        <v>448</v>
      </c>
      <c r="B382" s="25"/>
      <c r="D382" s="34" t="s">
        <v>1018</v>
      </c>
    </row>
    <row r="383" spans="1:4" ht="13.2">
      <c r="A383" s="11" t="s">
        <v>468</v>
      </c>
      <c r="B383" s="25"/>
      <c r="D383" s="15" t="s">
        <v>1021</v>
      </c>
    </row>
    <row r="384" spans="1:4" ht="13.2">
      <c r="A384" s="11" t="s">
        <v>468</v>
      </c>
      <c r="B384" s="25"/>
      <c r="D384" s="15" t="s">
        <v>1022</v>
      </c>
    </row>
    <row r="385" spans="1:4" ht="13.2">
      <c r="A385" s="11" t="s">
        <v>468</v>
      </c>
      <c r="B385" s="25"/>
      <c r="D385" s="15" t="s">
        <v>1024</v>
      </c>
    </row>
    <row r="386" spans="1:4" ht="13.2">
      <c r="A386" s="11" t="s">
        <v>468</v>
      </c>
      <c r="B386" s="25"/>
      <c r="D386" s="15" t="s">
        <v>1026</v>
      </c>
    </row>
    <row r="387" spans="1:4" ht="13.2">
      <c r="A387" s="11" t="s">
        <v>468</v>
      </c>
      <c r="B387" s="25"/>
      <c r="D387" s="15" t="s">
        <v>1028</v>
      </c>
    </row>
    <row r="388" spans="1:4" ht="13.2">
      <c r="A388" s="11" t="s">
        <v>481</v>
      </c>
      <c r="B388" s="25"/>
      <c r="D388" s="15" t="s">
        <v>1029</v>
      </c>
    </row>
    <row r="389" spans="1:4" ht="13.2">
      <c r="A389" s="11" t="s">
        <v>485</v>
      </c>
      <c r="B389" s="25"/>
      <c r="D389" s="15" t="s">
        <v>1030</v>
      </c>
    </row>
    <row r="390" spans="1:4" ht="13.2">
      <c r="A390" s="11" t="s">
        <v>504</v>
      </c>
      <c r="B390" s="25"/>
      <c r="D390" s="15" t="s">
        <v>1032</v>
      </c>
    </row>
    <row r="391" spans="1:4" ht="13.2">
      <c r="A391" s="11" t="s">
        <v>504</v>
      </c>
      <c r="B391" s="25"/>
      <c r="D391" s="34" t="s">
        <v>1033</v>
      </c>
    </row>
    <row r="392" spans="1:4" ht="13.2">
      <c r="A392" s="11" t="s">
        <v>504</v>
      </c>
      <c r="B392" s="25"/>
      <c r="D392" s="34" t="s">
        <v>1036</v>
      </c>
    </row>
    <row r="393" spans="1:4" ht="13.2">
      <c r="A393" s="11" t="s">
        <v>626</v>
      </c>
      <c r="B393" s="25"/>
      <c r="D393" s="15" t="s">
        <v>1037</v>
      </c>
    </row>
    <row r="394" spans="1:4" ht="13.2">
      <c r="A394" s="11" t="s">
        <v>626</v>
      </c>
      <c r="B394" s="25"/>
      <c r="D394" s="34" t="s">
        <v>1038</v>
      </c>
    </row>
    <row r="395" spans="1:4" ht="13.2">
      <c r="A395" s="11" t="s">
        <v>527</v>
      </c>
      <c r="B395" s="25"/>
      <c r="D395" s="15" t="s">
        <v>1041</v>
      </c>
    </row>
    <row r="396" spans="1:4" ht="13.2">
      <c r="A396" s="11" t="s">
        <v>527</v>
      </c>
      <c r="B396" s="25"/>
      <c r="D396" s="15" t="s">
        <v>1043</v>
      </c>
    </row>
    <row r="397" spans="1:4" ht="13.2">
      <c r="A397" s="11" t="s">
        <v>555</v>
      </c>
      <c r="B397" s="25"/>
      <c r="D397" s="15" t="s">
        <v>1045</v>
      </c>
    </row>
    <row r="398" spans="1:4" ht="13.2">
      <c r="A398" s="11" t="s">
        <v>555</v>
      </c>
      <c r="B398" s="25"/>
      <c r="D398" s="15" t="s">
        <v>1047</v>
      </c>
    </row>
    <row r="399" spans="1:4" ht="13.2">
      <c r="A399" s="11" t="s">
        <v>555</v>
      </c>
      <c r="B399" s="25"/>
      <c r="D399" s="15" t="s">
        <v>1048</v>
      </c>
    </row>
    <row r="400" spans="1:4" ht="13.2">
      <c r="A400" s="11" t="s">
        <v>555</v>
      </c>
      <c r="B400" s="25"/>
      <c r="D400" s="15" t="s">
        <v>1049</v>
      </c>
    </row>
    <row r="401" spans="1:4" ht="13.2">
      <c r="A401" s="11" t="s">
        <v>555</v>
      </c>
      <c r="B401" s="25"/>
      <c r="D401" s="15" t="s">
        <v>1050</v>
      </c>
    </row>
    <row r="402" spans="1:4" ht="13.2">
      <c r="A402" s="11" t="s">
        <v>555</v>
      </c>
      <c r="B402" s="25"/>
      <c r="D402" s="15" t="s">
        <v>1051</v>
      </c>
    </row>
    <row r="403" spans="1:4" ht="13.2">
      <c r="A403" s="11" t="s">
        <v>555</v>
      </c>
      <c r="B403" s="25"/>
      <c r="D403" s="15" t="s">
        <v>1053</v>
      </c>
    </row>
    <row r="404" spans="1:4" ht="13.2">
      <c r="A404" s="11" t="s">
        <v>555</v>
      </c>
      <c r="B404" s="25"/>
      <c r="D404" s="15" t="s">
        <v>1054</v>
      </c>
    </row>
    <row r="405" spans="1:4" ht="13.2">
      <c r="A405" s="11" t="s">
        <v>555</v>
      </c>
      <c r="B405" s="25"/>
      <c r="D405" s="15" t="s">
        <v>1055</v>
      </c>
    </row>
    <row r="406" spans="1:4" ht="13.2">
      <c r="A406" s="11" t="s">
        <v>555</v>
      </c>
      <c r="B406" s="25"/>
      <c r="D406" s="15" t="s">
        <v>1058</v>
      </c>
    </row>
    <row r="407" spans="1:4" ht="13.2">
      <c r="A407" s="11" t="s">
        <v>1059</v>
      </c>
      <c r="B407" s="25"/>
      <c r="D407" s="15" t="s">
        <v>1060</v>
      </c>
    </row>
    <row r="408" spans="1:4" ht="13.2">
      <c r="A408" s="11" t="s">
        <v>1059</v>
      </c>
      <c r="B408" s="25"/>
      <c r="D408" s="15" t="s">
        <v>1061</v>
      </c>
    </row>
    <row r="409" spans="1:4" ht="13.2">
      <c r="A409" s="11" t="s">
        <v>1063</v>
      </c>
      <c r="B409" s="25"/>
      <c r="D409" s="15" t="s">
        <v>1065</v>
      </c>
    </row>
    <row r="410" spans="1:4" ht="13.2">
      <c r="A410" s="11" t="s">
        <v>1063</v>
      </c>
      <c r="B410" s="25"/>
      <c r="D410" s="15" t="s">
        <v>1067</v>
      </c>
    </row>
    <row r="411" spans="1:4" ht="13.2">
      <c r="A411" s="11" t="s">
        <v>1063</v>
      </c>
      <c r="B411" s="25"/>
      <c r="D411" s="15" t="s">
        <v>1068</v>
      </c>
    </row>
    <row r="412" spans="1:4" ht="13.2">
      <c r="A412" s="11" t="s">
        <v>585</v>
      </c>
      <c r="B412" s="25"/>
      <c r="D412" s="15" t="s">
        <v>1069</v>
      </c>
    </row>
    <row r="413" spans="1:4" ht="13.2">
      <c r="A413" s="11" t="s">
        <v>585</v>
      </c>
      <c r="B413" s="25"/>
      <c r="D413" s="15" t="s">
        <v>1070</v>
      </c>
    </row>
    <row r="414" spans="1:4" ht="13.2">
      <c r="A414" s="11" t="s">
        <v>585</v>
      </c>
      <c r="B414" s="25"/>
      <c r="D414" s="15" t="s">
        <v>1071</v>
      </c>
    </row>
    <row r="415" spans="1:4" ht="13.2">
      <c r="A415" s="11" t="s">
        <v>585</v>
      </c>
      <c r="B415" s="25"/>
      <c r="D415" s="15" t="s">
        <v>1072</v>
      </c>
    </row>
    <row r="416" spans="1:4" ht="13.2">
      <c r="A416" s="11" t="s">
        <v>1073</v>
      </c>
      <c r="B416" s="25"/>
      <c r="D416" s="15" t="s">
        <v>1074</v>
      </c>
    </row>
    <row r="417" spans="1:4" ht="13.2">
      <c r="A417" s="11" t="s">
        <v>1073</v>
      </c>
      <c r="B417" s="25"/>
      <c r="D417" s="15" t="s">
        <v>1075</v>
      </c>
    </row>
    <row r="418" spans="1:4" ht="13.2">
      <c r="A418" s="11" t="s">
        <v>1073</v>
      </c>
      <c r="B418" s="25"/>
      <c r="D418" s="15" t="s">
        <v>1076</v>
      </c>
    </row>
    <row r="419" spans="1:4" ht="13.2">
      <c r="A419" s="11" t="s">
        <v>1073</v>
      </c>
      <c r="B419" s="25"/>
      <c r="D419" s="15" t="s">
        <v>1079</v>
      </c>
    </row>
    <row r="420" spans="1:4" ht="13.2">
      <c r="A420" s="11" t="s">
        <v>1073</v>
      </c>
      <c r="B420" s="25"/>
      <c r="D420" s="15" t="s">
        <v>1081</v>
      </c>
    </row>
    <row r="421" spans="1:4" ht="13.2">
      <c r="A421" s="11" t="s">
        <v>607</v>
      </c>
      <c r="B421" s="25"/>
      <c r="D421" s="15" t="s">
        <v>1084</v>
      </c>
    </row>
    <row r="422" spans="1:4" ht="13.2">
      <c r="A422" s="11" t="s">
        <v>651</v>
      </c>
      <c r="B422" s="25"/>
      <c r="D422" s="15" t="s">
        <v>1085</v>
      </c>
    </row>
    <row r="423" spans="1:4" ht="13.2">
      <c r="A423" s="11" t="s">
        <v>651</v>
      </c>
      <c r="B423" s="25"/>
      <c r="D423" s="15" t="s">
        <v>1086</v>
      </c>
    </row>
    <row r="424" spans="1:4" ht="13.2">
      <c r="A424" s="11" t="s">
        <v>651</v>
      </c>
      <c r="B424" s="25"/>
      <c r="D424" s="15" t="s">
        <v>1087</v>
      </c>
    </row>
    <row r="425" spans="1:4" ht="13.2">
      <c r="A425" s="11" t="s">
        <v>651</v>
      </c>
      <c r="B425" s="25"/>
      <c r="D425" s="15" t="s">
        <v>1089</v>
      </c>
    </row>
    <row r="426" spans="1:4" ht="13.2">
      <c r="A426" s="11" t="s">
        <v>651</v>
      </c>
      <c r="B426" s="25"/>
      <c r="D426" s="15" t="s">
        <v>1090</v>
      </c>
    </row>
    <row r="427" spans="1:4" ht="13.2">
      <c r="A427" s="35"/>
      <c r="B427" s="25"/>
    </row>
    <row r="428" spans="1:4" ht="13.2">
      <c r="A428" s="35"/>
      <c r="B428" s="25"/>
    </row>
    <row r="429" spans="1:4" ht="13.2">
      <c r="A429" s="35"/>
      <c r="B429" s="25"/>
    </row>
    <row r="430" spans="1:4" ht="13.2">
      <c r="A430" s="35"/>
      <c r="B430" s="25"/>
    </row>
    <row r="431" spans="1:4" ht="13.2">
      <c r="A431" s="35"/>
      <c r="B431" s="25"/>
    </row>
    <row r="432" spans="1:4" ht="13.2">
      <c r="A432" s="35"/>
      <c r="B432" s="25"/>
    </row>
    <row r="433" spans="1:2" ht="13.2">
      <c r="A433" s="35"/>
      <c r="B433" s="25"/>
    </row>
    <row r="434" spans="1:2" ht="13.2">
      <c r="A434" s="35"/>
      <c r="B434" s="25"/>
    </row>
    <row r="435" spans="1:2" ht="13.2">
      <c r="A435" s="35"/>
      <c r="B435" s="25"/>
    </row>
    <row r="436" spans="1:2" ht="13.2">
      <c r="A436" s="35"/>
      <c r="B436" s="25"/>
    </row>
    <row r="437" spans="1:2" ht="13.2">
      <c r="A437" s="35"/>
      <c r="B437" s="25"/>
    </row>
    <row r="438" spans="1:2" ht="13.2">
      <c r="A438" s="35"/>
      <c r="B438" s="25"/>
    </row>
    <row r="439" spans="1:2" ht="13.2">
      <c r="A439" s="35"/>
      <c r="B439" s="25"/>
    </row>
    <row r="440" spans="1:2" ht="13.2">
      <c r="A440" s="35"/>
      <c r="B440" s="25"/>
    </row>
    <row r="441" spans="1:2" ht="13.2">
      <c r="A441" s="35"/>
      <c r="B441" s="25"/>
    </row>
    <row r="442" spans="1:2" ht="13.2">
      <c r="A442" s="35"/>
      <c r="B442" s="25"/>
    </row>
    <row r="443" spans="1:2" ht="13.2">
      <c r="A443" s="35"/>
      <c r="B443" s="25"/>
    </row>
    <row r="444" spans="1:2" ht="13.2">
      <c r="A444" s="35"/>
      <c r="B444" s="25"/>
    </row>
    <row r="445" spans="1:2" ht="13.2">
      <c r="A445" s="35"/>
      <c r="B445" s="25"/>
    </row>
    <row r="446" spans="1:2" ht="13.2">
      <c r="A446" s="35"/>
      <c r="B446" s="25"/>
    </row>
    <row r="447" spans="1:2" ht="13.2">
      <c r="A447" s="35"/>
      <c r="B447" s="25"/>
    </row>
    <row r="448" spans="1:2" ht="13.2">
      <c r="A448" s="35"/>
      <c r="B448" s="25"/>
    </row>
    <row r="449" spans="1:2" ht="13.2">
      <c r="A449" s="35"/>
      <c r="B449" s="25"/>
    </row>
    <row r="450" spans="1:2" ht="13.2">
      <c r="A450" s="35"/>
      <c r="B450" s="25"/>
    </row>
    <row r="451" spans="1:2" ht="13.2">
      <c r="A451" s="35"/>
      <c r="B451" s="25"/>
    </row>
    <row r="452" spans="1:2" ht="13.2">
      <c r="A452" s="35"/>
      <c r="B452" s="25"/>
    </row>
    <row r="453" spans="1:2" ht="13.2">
      <c r="A453" s="35"/>
      <c r="B453" s="25"/>
    </row>
    <row r="454" spans="1:2" ht="13.2">
      <c r="A454" s="35"/>
      <c r="B454" s="25"/>
    </row>
    <row r="455" spans="1:2" ht="13.2">
      <c r="A455" s="35"/>
      <c r="B455" s="25"/>
    </row>
    <row r="456" spans="1:2" ht="13.2">
      <c r="A456" s="35"/>
      <c r="B456" s="25"/>
    </row>
    <row r="457" spans="1:2" ht="13.2">
      <c r="A457" s="35"/>
      <c r="B457" s="25"/>
    </row>
    <row r="458" spans="1:2" ht="13.2">
      <c r="A458" s="35"/>
      <c r="B458" s="25"/>
    </row>
    <row r="459" spans="1:2" ht="13.2">
      <c r="A459" s="35"/>
      <c r="B459" s="25"/>
    </row>
    <row r="460" spans="1:2" ht="13.2">
      <c r="A460" s="35"/>
      <c r="B460" s="25"/>
    </row>
    <row r="461" spans="1:2" ht="13.2">
      <c r="A461" s="35"/>
      <c r="B461" s="25"/>
    </row>
    <row r="462" spans="1:2" ht="13.2">
      <c r="A462" s="35"/>
      <c r="B462" s="25"/>
    </row>
    <row r="463" spans="1:2" ht="13.2">
      <c r="A463" s="35"/>
      <c r="B463" s="25"/>
    </row>
    <row r="464" spans="1:2" ht="13.2">
      <c r="A464" s="35"/>
      <c r="B464" s="25"/>
    </row>
    <row r="465" spans="1:2" ht="13.2">
      <c r="A465" s="35"/>
      <c r="B465" s="25"/>
    </row>
    <row r="466" spans="1:2" ht="13.2">
      <c r="A466" s="35"/>
      <c r="B466" s="25"/>
    </row>
    <row r="467" spans="1:2" ht="13.2">
      <c r="A467" s="35"/>
      <c r="B467" s="25"/>
    </row>
    <row r="468" spans="1:2" ht="13.2">
      <c r="A468" s="35"/>
      <c r="B468" s="25"/>
    </row>
    <row r="469" spans="1:2" ht="13.2">
      <c r="A469" s="35"/>
      <c r="B469" s="25"/>
    </row>
    <row r="470" spans="1:2" ht="13.2">
      <c r="A470" s="35"/>
      <c r="B470" s="25"/>
    </row>
    <row r="471" spans="1:2" ht="13.2">
      <c r="A471" s="35"/>
      <c r="B471" s="25"/>
    </row>
    <row r="472" spans="1:2" ht="13.2">
      <c r="A472" s="35"/>
      <c r="B472" s="25"/>
    </row>
    <row r="473" spans="1:2" ht="13.2">
      <c r="A473" s="35"/>
      <c r="B473" s="25"/>
    </row>
    <row r="474" spans="1:2" ht="13.2">
      <c r="A474" s="35"/>
      <c r="B474" s="25"/>
    </row>
    <row r="475" spans="1:2" ht="13.2">
      <c r="A475" s="35"/>
      <c r="B475" s="25"/>
    </row>
    <row r="476" spans="1:2" ht="13.2">
      <c r="A476" s="35"/>
      <c r="B476" s="25"/>
    </row>
    <row r="477" spans="1:2" ht="13.2">
      <c r="A477" s="35"/>
      <c r="B477" s="25"/>
    </row>
    <row r="478" spans="1:2" ht="13.2">
      <c r="A478" s="35"/>
      <c r="B478" s="25"/>
    </row>
    <row r="479" spans="1:2" ht="13.2">
      <c r="A479" s="35"/>
      <c r="B479" s="25"/>
    </row>
    <row r="480" spans="1:2" ht="13.2">
      <c r="A480" s="35"/>
      <c r="B480" s="25"/>
    </row>
    <row r="481" spans="1:2" ht="13.2">
      <c r="A481" s="35"/>
      <c r="B481" s="25"/>
    </row>
    <row r="482" spans="1:2" ht="13.2">
      <c r="A482" s="35"/>
      <c r="B482" s="25"/>
    </row>
    <row r="483" spans="1:2" ht="13.2">
      <c r="A483" s="35"/>
      <c r="B483" s="25"/>
    </row>
    <row r="484" spans="1:2" ht="13.2">
      <c r="A484" s="35"/>
      <c r="B484" s="25"/>
    </row>
    <row r="485" spans="1:2" ht="13.2">
      <c r="A485" s="35"/>
      <c r="B485" s="25"/>
    </row>
    <row r="486" spans="1:2" ht="13.2">
      <c r="A486" s="35"/>
      <c r="B486" s="25"/>
    </row>
    <row r="487" spans="1:2" ht="13.2">
      <c r="A487" s="35"/>
      <c r="B487" s="25"/>
    </row>
    <row r="488" spans="1:2" ht="13.2">
      <c r="A488" s="35"/>
      <c r="B488" s="25"/>
    </row>
    <row r="489" spans="1:2" ht="13.2">
      <c r="A489" s="35"/>
      <c r="B489" s="25"/>
    </row>
    <row r="490" spans="1:2" ht="13.2">
      <c r="A490" s="35"/>
      <c r="B490" s="25"/>
    </row>
    <row r="491" spans="1:2" ht="13.2">
      <c r="A491" s="35"/>
      <c r="B491" s="25"/>
    </row>
    <row r="492" spans="1:2" ht="13.2">
      <c r="A492" s="35"/>
      <c r="B492" s="25"/>
    </row>
    <row r="493" spans="1:2" ht="13.2">
      <c r="A493" s="35"/>
      <c r="B493" s="25"/>
    </row>
    <row r="494" spans="1:2" ht="13.2">
      <c r="A494" s="35"/>
      <c r="B494" s="25"/>
    </row>
    <row r="495" spans="1:2" ht="13.2">
      <c r="A495" s="35"/>
      <c r="B495" s="25"/>
    </row>
    <row r="496" spans="1:2" ht="13.2">
      <c r="A496" s="35"/>
      <c r="B496" s="25"/>
    </row>
    <row r="497" spans="1:2" ht="13.2">
      <c r="A497" s="35"/>
      <c r="B497" s="25"/>
    </row>
    <row r="498" spans="1:2" ht="13.2">
      <c r="A498" s="35"/>
      <c r="B498" s="25"/>
    </row>
    <row r="499" spans="1:2" ht="13.2">
      <c r="A499" s="35"/>
      <c r="B499" s="25"/>
    </row>
    <row r="500" spans="1:2" ht="13.2">
      <c r="A500" s="35"/>
      <c r="B500" s="25"/>
    </row>
    <row r="501" spans="1:2" ht="13.2">
      <c r="A501" s="35"/>
      <c r="B501" s="25"/>
    </row>
    <row r="502" spans="1:2" ht="13.2">
      <c r="A502" s="35"/>
      <c r="B502" s="25"/>
    </row>
    <row r="503" spans="1:2" ht="13.2">
      <c r="A503" s="35"/>
      <c r="B503" s="25"/>
    </row>
    <row r="504" spans="1:2" ht="13.2">
      <c r="A504" s="35"/>
      <c r="B504" s="25"/>
    </row>
    <row r="505" spans="1:2" ht="13.2">
      <c r="A505" s="35"/>
      <c r="B505" s="25"/>
    </row>
    <row r="506" spans="1:2" ht="13.2">
      <c r="A506" s="35"/>
      <c r="B506" s="25"/>
    </row>
    <row r="507" spans="1:2" ht="13.2">
      <c r="A507" s="35"/>
      <c r="B507" s="25"/>
    </row>
    <row r="508" spans="1:2" ht="13.2">
      <c r="A508" s="35"/>
      <c r="B508" s="25"/>
    </row>
    <row r="509" spans="1:2" ht="13.2">
      <c r="A509" s="35"/>
      <c r="B509" s="25"/>
    </row>
    <row r="510" spans="1:2" ht="13.2">
      <c r="A510" s="35"/>
      <c r="B510" s="25"/>
    </row>
    <row r="511" spans="1:2" ht="13.2">
      <c r="A511" s="35"/>
      <c r="B511" s="25"/>
    </row>
    <row r="512" spans="1:2" ht="13.2">
      <c r="A512" s="35"/>
      <c r="B512" s="25"/>
    </row>
    <row r="513" spans="1:2" ht="13.2">
      <c r="A513" s="35"/>
      <c r="B513" s="25"/>
    </row>
    <row r="514" spans="1:2" ht="13.2">
      <c r="A514" s="35"/>
      <c r="B514" s="25"/>
    </row>
    <row r="515" spans="1:2" ht="13.2">
      <c r="A515" s="35"/>
      <c r="B515" s="25"/>
    </row>
    <row r="516" spans="1:2" ht="13.2">
      <c r="A516" s="35"/>
      <c r="B516" s="25"/>
    </row>
    <row r="517" spans="1:2" ht="13.2">
      <c r="A517" s="35"/>
      <c r="B517" s="25"/>
    </row>
    <row r="518" spans="1:2" ht="13.2">
      <c r="A518" s="35"/>
      <c r="B518" s="25"/>
    </row>
    <row r="519" spans="1:2" ht="13.2">
      <c r="A519" s="35"/>
      <c r="B519" s="25"/>
    </row>
    <row r="520" spans="1:2" ht="13.2">
      <c r="A520" s="35"/>
      <c r="B520" s="25"/>
    </row>
    <row r="521" spans="1:2" ht="13.2">
      <c r="A521" s="35"/>
      <c r="B521" s="25"/>
    </row>
    <row r="522" spans="1:2" ht="13.2">
      <c r="A522" s="35"/>
      <c r="B522" s="25"/>
    </row>
    <row r="523" spans="1:2" ht="13.2">
      <c r="A523" s="35"/>
      <c r="B523" s="25"/>
    </row>
    <row r="524" spans="1:2" ht="13.2">
      <c r="A524" s="35"/>
      <c r="B524" s="25"/>
    </row>
    <row r="525" spans="1:2" ht="13.2">
      <c r="A525" s="35"/>
      <c r="B525" s="25"/>
    </row>
    <row r="526" spans="1:2" ht="13.2">
      <c r="A526" s="35"/>
      <c r="B526" s="25"/>
    </row>
    <row r="527" spans="1:2" ht="13.2">
      <c r="A527" s="35"/>
      <c r="B527" s="25"/>
    </row>
    <row r="528" spans="1:2" ht="13.2">
      <c r="A528" s="35"/>
      <c r="B528" s="25"/>
    </row>
    <row r="529" spans="1:2" ht="13.2">
      <c r="A529" s="35"/>
      <c r="B529" s="25"/>
    </row>
    <row r="530" spans="1:2" ht="13.2">
      <c r="A530" s="35"/>
      <c r="B530" s="25"/>
    </row>
    <row r="531" spans="1:2" ht="13.2">
      <c r="A531" s="35"/>
      <c r="B531" s="25"/>
    </row>
    <row r="532" spans="1:2" ht="13.2">
      <c r="A532" s="35"/>
      <c r="B532" s="25"/>
    </row>
    <row r="533" spans="1:2" ht="13.2">
      <c r="A533" s="35"/>
      <c r="B533" s="25"/>
    </row>
    <row r="534" spans="1:2" ht="13.2">
      <c r="A534" s="35"/>
      <c r="B534" s="25"/>
    </row>
    <row r="535" spans="1:2" ht="13.2">
      <c r="A535" s="35"/>
      <c r="B535" s="25"/>
    </row>
    <row r="536" spans="1:2" ht="13.2">
      <c r="A536" s="35"/>
      <c r="B536" s="25"/>
    </row>
    <row r="537" spans="1:2" ht="13.2">
      <c r="A537" s="35"/>
      <c r="B537" s="25"/>
    </row>
    <row r="538" spans="1:2" ht="13.2">
      <c r="A538" s="35"/>
      <c r="B538" s="25"/>
    </row>
    <row r="539" spans="1:2" ht="13.2">
      <c r="A539" s="35"/>
      <c r="B539" s="25"/>
    </row>
    <row r="540" spans="1:2" ht="13.2">
      <c r="A540" s="35"/>
      <c r="B540" s="25"/>
    </row>
    <row r="541" spans="1:2" ht="13.2">
      <c r="A541" s="35"/>
      <c r="B541" s="25"/>
    </row>
    <row r="542" spans="1:2" ht="13.2">
      <c r="A542" s="35"/>
      <c r="B542" s="25"/>
    </row>
    <row r="543" spans="1:2" ht="13.2">
      <c r="A543" s="35"/>
      <c r="B543" s="25"/>
    </row>
    <row r="544" spans="1:2" ht="13.2">
      <c r="A544" s="35"/>
      <c r="B544" s="25"/>
    </row>
    <row r="545" spans="1:2" ht="13.2">
      <c r="A545" s="35"/>
      <c r="B545" s="25"/>
    </row>
    <row r="546" spans="1:2" ht="13.2">
      <c r="A546" s="35"/>
      <c r="B546" s="25"/>
    </row>
    <row r="547" spans="1:2" ht="13.2">
      <c r="A547" s="35"/>
      <c r="B547" s="25"/>
    </row>
    <row r="548" spans="1:2" ht="13.2">
      <c r="A548" s="35"/>
      <c r="B548" s="25"/>
    </row>
    <row r="549" spans="1:2" ht="13.2">
      <c r="A549" s="35"/>
      <c r="B549" s="25"/>
    </row>
    <row r="550" spans="1:2" ht="13.2">
      <c r="A550" s="35"/>
      <c r="B550" s="25"/>
    </row>
    <row r="551" spans="1:2" ht="13.2">
      <c r="A551" s="35"/>
      <c r="B551" s="25"/>
    </row>
    <row r="552" spans="1:2" ht="13.2">
      <c r="A552" s="35"/>
      <c r="B552" s="25"/>
    </row>
    <row r="553" spans="1:2" ht="13.2">
      <c r="A553" s="35"/>
      <c r="B553" s="25"/>
    </row>
    <row r="554" spans="1:2" ht="13.2">
      <c r="A554" s="35"/>
      <c r="B554" s="25"/>
    </row>
    <row r="555" spans="1:2" ht="13.2">
      <c r="A555" s="35"/>
      <c r="B555" s="25"/>
    </row>
    <row r="556" spans="1:2" ht="13.2">
      <c r="A556" s="35"/>
      <c r="B556" s="25"/>
    </row>
    <row r="557" spans="1:2" ht="13.2">
      <c r="A557" s="35"/>
      <c r="B557" s="25"/>
    </row>
    <row r="558" spans="1:2" ht="13.2">
      <c r="A558" s="35"/>
      <c r="B558" s="25"/>
    </row>
    <row r="559" spans="1:2" ht="13.2">
      <c r="A559" s="35"/>
      <c r="B559" s="25"/>
    </row>
    <row r="560" spans="1:2" ht="13.2">
      <c r="A560" s="35"/>
      <c r="B560" s="25"/>
    </row>
    <row r="561" spans="1:2" ht="13.2">
      <c r="A561" s="35"/>
      <c r="B561" s="25"/>
    </row>
    <row r="562" spans="1:2" ht="13.2">
      <c r="A562" s="35"/>
      <c r="B562" s="25"/>
    </row>
    <row r="563" spans="1:2" ht="13.2">
      <c r="A563" s="35"/>
      <c r="B563" s="25"/>
    </row>
    <row r="564" spans="1:2" ht="13.2">
      <c r="A564" s="35"/>
      <c r="B564" s="25"/>
    </row>
    <row r="565" spans="1:2" ht="13.2">
      <c r="A565" s="35"/>
      <c r="B565" s="25"/>
    </row>
    <row r="566" spans="1:2" ht="13.2">
      <c r="A566" s="35"/>
      <c r="B566" s="25"/>
    </row>
    <row r="567" spans="1:2" ht="13.2">
      <c r="A567" s="35"/>
      <c r="B567" s="25"/>
    </row>
    <row r="568" spans="1:2" ht="13.2">
      <c r="A568" s="35"/>
      <c r="B568" s="25"/>
    </row>
    <row r="569" spans="1:2" ht="13.2">
      <c r="A569" s="35"/>
      <c r="B569" s="25"/>
    </row>
    <row r="570" spans="1:2" ht="13.2">
      <c r="A570" s="35"/>
      <c r="B570" s="25"/>
    </row>
    <row r="571" spans="1:2" ht="13.2">
      <c r="A571" s="35"/>
      <c r="B571" s="25"/>
    </row>
    <row r="572" spans="1:2" ht="13.2">
      <c r="A572" s="35"/>
      <c r="B572" s="25"/>
    </row>
    <row r="573" spans="1:2" ht="13.2">
      <c r="A573" s="35"/>
      <c r="B573" s="25"/>
    </row>
    <row r="574" spans="1:2" ht="13.2">
      <c r="A574" s="35"/>
      <c r="B574" s="25"/>
    </row>
    <row r="575" spans="1:2" ht="13.2">
      <c r="A575" s="35"/>
      <c r="B575" s="25"/>
    </row>
    <row r="576" spans="1:2" ht="13.2">
      <c r="A576" s="35"/>
      <c r="B576" s="25"/>
    </row>
    <row r="577" spans="1:2" ht="13.2">
      <c r="A577" s="35"/>
      <c r="B577" s="25"/>
    </row>
    <row r="578" spans="1:2" ht="13.2">
      <c r="A578" s="35"/>
      <c r="B578" s="25"/>
    </row>
    <row r="579" spans="1:2" ht="13.2">
      <c r="A579" s="35"/>
      <c r="B579" s="25"/>
    </row>
    <row r="580" spans="1:2" ht="13.2">
      <c r="A580" s="35"/>
      <c r="B580" s="25"/>
    </row>
    <row r="581" spans="1:2" ht="13.2">
      <c r="A581" s="35"/>
      <c r="B581" s="25"/>
    </row>
    <row r="582" spans="1:2" ht="13.2">
      <c r="A582" s="35"/>
      <c r="B582" s="25"/>
    </row>
    <row r="583" spans="1:2" ht="13.2">
      <c r="A583" s="35"/>
      <c r="B583" s="25"/>
    </row>
    <row r="584" spans="1:2" ht="13.2">
      <c r="A584" s="35"/>
      <c r="B584" s="25"/>
    </row>
    <row r="585" spans="1:2" ht="13.2">
      <c r="A585" s="35"/>
      <c r="B585" s="25"/>
    </row>
    <row r="586" spans="1:2" ht="13.2">
      <c r="A586" s="35"/>
      <c r="B586" s="25"/>
    </row>
    <row r="587" spans="1:2" ht="13.2">
      <c r="A587" s="35"/>
      <c r="B587" s="25"/>
    </row>
    <row r="588" spans="1:2" ht="13.2">
      <c r="A588" s="35"/>
      <c r="B588" s="25"/>
    </row>
    <row r="589" spans="1:2" ht="13.2">
      <c r="A589" s="35"/>
      <c r="B589" s="25"/>
    </row>
    <row r="590" spans="1:2" ht="13.2">
      <c r="A590" s="35"/>
      <c r="B590" s="25"/>
    </row>
    <row r="591" spans="1:2" ht="13.2">
      <c r="A591" s="35"/>
      <c r="B591" s="25"/>
    </row>
    <row r="592" spans="1:2" ht="13.2">
      <c r="A592" s="35"/>
      <c r="B592" s="25"/>
    </row>
    <row r="593" spans="1:2" ht="13.2">
      <c r="A593" s="35"/>
      <c r="B593" s="25"/>
    </row>
    <row r="594" spans="1:2" ht="13.2">
      <c r="A594" s="35"/>
      <c r="B594" s="25"/>
    </row>
    <row r="595" spans="1:2" ht="13.2">
      <c r="A595" s="35"/>
      <c r="B595" s="25"/>
    </row>
    <row r="596" spans="1:2" ht="13.2">
      <c r="A596" s="35"/>
      <c r="B596" s="25"/>
    </row>
    <row r="597" spans="1:2" ht="13.2">
      <c r="A597" s="35"/>
      <c r="B597" s="25"/>
    </row>
    <row r="598" spans="1:2" ht="13.2">
      <c r="A598" s="35"/>
      <c r="B598" s="25"/>
    </row>
    <row r="599" spans="1:2" ht="13.2">
      <c r="A599" s="35"/>
      <c r="B599" s="25"/>
    </row>
    <row r="600" spans="1:2" ht="13.2">
      <c r="A600" s="35"/>
      <c r="B600" s="25"/>
    </row>
    <row r="601" spans="1:2" ht="13.2">
      <c r="A601" s="35"/>
      <c r="B601" s="25"/>
    </row>
    <row r="602" spans="1:2" ht="13.2">
      <c r="A602" s="35"/>
      <c r="B602" s="25"/>
    </row>
    <row r="603" spans="1:2" ht="13.2">
      <c r="A603" s="35"/>
      <c r="B603" s="25"/>
    </row>
    <row r="604" spans="1:2" ht="13.2">
      <c r="A604" s="35"/>
      <c r="B604" s="25"/>
    </row>
    <row r="605" spans="1:2" ht="13.2">
      <c r="A605" s="35"/>
      <c r="B605" s="25"/>
    </row>
    <row r="606" spans="1:2" ht="13.2">
      <c r="A606" s="35"/>
      <c r="B606" s="25"/>
    </row>
    <row r="607" spans="1:2" ht="13.2">
      <c r="A607" s="35"/>
      <c r="B607" s="25"/>
    </row>
    <row r="608" spans="1:2" ht="13.2">
      <c r="A608" s="35"/>
      <c r="B608" s="25"/>
    </row>
    <row r="609" spans="1:2" ht="13.2">
      <c r="A609" s="35"/>
      <c r="B609" s="25"/>
    </row>
    <row r="610" spans="1:2" ht="13.2">
      <c r="A610" s="35"/>
      <c r="B610" s="25"/>
    </row>
    <row r="611" spans="1:2" ht="13.2">
      <c r="A611" s="35"/>
      <c r="B611" s="25"/>
    </row>
    <row r="612" spans="1:2" ht="13.2">
      <c r="A612" s="35"/>
      <c r="B612" s="25"/>
    </row>
    <row r="613" spans="1:2" ht="13.2">
      <c r="A613" s="35"/>
      <c r="B613" s="25"/>
    </row>
    <row r="614" spans="1:2" ht="13.2">
      <c r="A614" s="35"/>
      <c r="B614" s="25"/>
    </row>
    <row r="615" spans="1:2" ht="13.2">
      <c r="A615" s="35"/>
      <c r="B615" s="25"/>
    </row>
    <row r="616" spans="1:2" ht="13.2">
      <c r="A616" s="35"/>
      <c r="B616" s="25"/>
    </row>
    <row r="617" spans="1:2" ht="13.2">
      <c r="A617" s="35"/>
      <c r="B617" s="25"/>
    </row>
    <row r="618" spans="1:2" ht="13.2">
      <c r="A618" s="35"/>
      <c r="B618" s="25"/>
    </row>
    <row r="619" spans="1:2" ht="13.2">
      <c r="A619" s="35"/>
      <c r="B619" s="25"/>
    </row>
    <row r="620" spans="1:2" ht="13.2">
      <c r="A620" s="35"/>
      <c r="B620" s="25"/>
    </row>
    <row r="621" spans="1:2" ht="13.2">
      <c r="A621" s="35"/>
      <c r="B621" s="25"/>
    </row>
    <row r="622" spans="1:2" ht="13.2">
      <c r="A622" s="35"/>
      <c r="B622" s="25"/>
    </row>
    <row r="623" spans="1:2" ht="13.2">
      <c r="A623" s="35"/>
      <c r="B623" s="25"/>
    </row>
    <row r="624" spans="1:2" ht="13.2">
      <c r="A624" s="35"/>
      <c r="B624" s="25"/>
    </row>
    <row r="625" spans="1:2" ht="13.2">
      <c r="A625" s="35"/>
      <c r="B625" s="25"/>
    </row>
    <row r="626" spans="1:2" ht="13.2">
      <c r="A626" s="35"/>
      <c r="B626" s="25"/>
    </row>
    <row r="627" spans="1:2" ht="13.2">
      <c r="A627" s="35"/>
      <c r="B627" s="25"/>
    </row>
    <row r="628" spans="1:2" ht="13.2">
      <c r="A628" s="35"/>
      <c r="B628" s="25"/>
    </row>
    <row r="629" spans="1:2" ht="13.2">
      <c r="A629" s="35"/>
      <c r="B629" s="25"/>
    </row>
    <row r="630" spans="1:2" ht="13.2">
      <c r="A630" s="35"/>
      <c r="B630" s="25"/>
    </row>
    <row r="631" spans="1:2" ht="13.2">
      <c r="A631" s="35"/>
      <c r="B631" s="25"/>
    </row>
    <row r="632" spans="1:2" ht="13.2">
      <c r="A632" s="35"/>
      <c r="B632" s="25"/>
    </row>
    <row r="633" spans="1:2" ht="13.2">
      <c r="A633" s="35"/>
      <c r="B633" s="25"/>
    </row>
    <row r="634" spans="1:2" ht="13.2">
      <c r="A634" s="35"/>
      <c r="B634" s="25"/>
    </row>
    <row r="635" spans="1:2" ht="13.2">
      <c r="A635" s="35"/>
      <c r="B635" s="25"/>
    </row>
    <row r="636" spans="1:2" ht="13.2">
      <c r="A636" s="35"/>
      <c r="B636" s="25"/>
    </row>
    <row r="637" spans="1:2" ht="13.2">
      <c r="A637" s="35"/>
      <c r="B637" s="25"/>
    </row>
    <row r="638" spans="1:2" ht="13.2">
      <c r="A638" s="35"/>
      <c r="B638" s="25"/>
    </row>
    <row r="639" spans="1:2" ht="13.2">
      <c r="A639" s="35"/>
      <c r="B639" s="25"/>
    </row>
    <row r="640" spans="1:2" ht="13.2">
      <c r="A640" s="35"/>
      <c r="B640" s="25"/>
    </row>
    <row r="641" spans="1:2" ht="13.2">
      <c r="A641" s="35"/>
      <c r="B641" s="25"/>
    </row>
    <row r="642" spans="1:2" ht="13.2">
      <c r="A642" s="35"/>
      <c r="B642" s="25"/>
    </row>
    <row r="643" spans="1:2" ht="13.2">
      <c r="A643" s="35"/>
      <c r="B643" s="25"/>
    </row>
    <row r="644" spans="1:2" ht="13.2">
      <c r="A644" s="35"/>
      <c r="B644" s="25"/>
    </row>
    <row r="645" spans="1:2" ht="13.2">
      <c r="A645" s="35"/>
      <c r="B645" s="25"/>
    </row>
    <row r="646" spans="1:2" ht="13.2">
      <c r="A646" s="35"/>
      <c r="B646" s="25"/>
    </row>
    <row r="647" spans="1:2" ht="13.2">
      <c r="A647" s="35"/>
      <c r="B647" s="25"/>
    </row>
    <row r="648" spans="1:2" ht="13.2">
      <c r="A648" s="35"/>
      <c r="B648" s="25"/>
    </row>
    <row r="649" spans="1:2" ht="13.2">
      <c r="A649" s="35"/>
      <c r="B649" s="25"/>
    </row>
    <row r="650" spans="1:2" ht="13.2">
      <c r="A650" s="35"/>
      <c r="B650" s="25"/>
    </row>
    <row r="651" spans="1:2" ht="13.2">
      <c r="A651" s="35"/>
      <c r="B651" s="25"/>
    </row>
    <row r="652" spans="1:2" ht="13.2">
      <c r="A652" s="35"/>
      <c r="B652" s="25"/>
    </row>
    <row r="653" spans="1:2" ht="13.2">
      <c r="A653" s="35"/>
      <c r="B653" s="25"/>
    </row>
    <row r="654" spans="1:2" ht="13.2">
      <c r="A654" s="35"/>
      <c r="B654" s="25"/>
    </row>
    <row r="655" spans="1:2" ht="13.2">
      <c r="A655" s="35"/>
      <c r="B655" s="25"/>
    </row>
    <row r="656" spans="1:2" ht="13.2">
      <c r="A656" s="35"/>
      <c r="B656" s="25"/>
    </row>
    <row r="657" spans="1:2" ht="13.2">
      <c r="A657" s="35"/>
      <c r="B657" s="25"/>
    </row>
    <row r="658" spans="1:2" ht="13.2">
      <c r="A658" s="35"/>
      <c r="B658" s="25"/>
    </row>
    <row r="659" spans="1:2" ht="13.2">
      <c r="A659" s="35"/>
      <c r="B659" s="25"/>
    </row>
    <row r="660" spans="1:2" ht="13.2">
      <c r="A660" s="35"/>
      <c r="B660" s="25"/>
    </row>
    <row r="661" spans="1:2" ht="13.2">
      <c r="A661" s="35"/>
      <c r="B661" s="25"/>
    </row>
    <row r="662" spans="1:2" ht="13.2">
      <c r="A662" s="35"/>
      <c r="B662" s="25"/>
    </row>
    <row r="663" spans="1:2" ht="13.2">
      <c r="A663" s="35"/>
      <c r="B663" s="25"/>
    </row>
    <row r="664" spans="1:2" ht="13.2">
      <c r="A664" s="35"/>
      <c r="B664" s="25"/>
    </row>
    <row r="665" spans="1:2" ht="13.2">
      <c r="A665" s="35"/>
      <c r="B665" s="25"/>
    </row>
    <row r="666" spans="1:2" ht="13.2">
      <c r="A666" s="35"/>
      <c r="B666" s="25"/>
    </row>
    <row r="667" spans="1:2" ht="13.2">
      <c r="A667" s="35"/>
      <c r="B667" s="25"/>
    </row>
    <row r="668" spans="1:2" ht="13.2">
      <c r="A668" s="35"/>
      <c r="B668" s="25"/>
    </row>
    <row r="669" spans="1:2" ht="13.2">
      <c r="A669" s="35"/>
      <c r="B669" s="25"/>
    </row>
    <row r="670" spans="1:2" ht="13.2">
      <c r="A670" s="35"/>
      <c r="B670" s="25"/>
    </row>
    <row r="671" spans="1:2" ht="13.2">
      <c r="A671" s="35"/>
      <c r="B671" s="25"/>
    </row>
    <row r="672" spans="1:2" ht="13.2">
      <c r="A672" s="35"/>
      <c r="B672" s="25"/>
    </row>
    <row r="673" spans="1:2" ht="13.2">
      <c r="A673" s="35"/>
      <c r="B673" s="25"/>
    </row>
    <row r="674" spans="1:2" ht="13.2">
      <c r="A674" s="35"/>
      <c r="B674" s="25"/>
    </row>
    <row r="675" spans="1:2" ht="13.2">
      <c r="A675" s="35"/>
      <c r="B675" s="25"/>
    </row>
    <row r="676" spans="1:2" ht="13.2">
      <c r="A676" s="35"/>
      <c r="B676" s="25"/>
    </row>
    <row r="677" spans="1:2" ht="13.2">
      <c r="A677" s="35"/>
      <c r="B677" s="25"/>
    </row>
    <row r="678" spans="1:2" ht="13.2">
      <c r="A678" s="35"/>
      <c r="B678" s="25"/>
    </row>
    <row r="679" spans="1:2" ht="13.2">
      <c r="A679" s="35"/>
      <c r="B679" s="25"/>
    </row>
    <row r="680" spans="1:2" ht="13.2">
      <c r="A680" s="35"/>
      <c r="B680" s="25"/>
    </row>
    <row r="681" spans="1:2" ht="13.2">
      <c r="A681" s="35"/>
      <c r="B681" s="25"/>
    </row>
    <row r="682" spans="1:2" ht="13.2">
      <c r="A682" s="35"/>
      <c r="B682" s="25"/>
    </row>
    <row r="683" spans="1:2" ht="13.2">
      <c r="A683" s="35"/>
      <c r="B683" s="25"/>
    </row>
    <row r="684" spans="1:2" ht="13.2">
      <c r="A684" s="35"/>
      <c r="B684" s="25"/>
    </row>
    <row r="685" spans="1:2" ht="13.2">
      <c r="A685" s="35"/>
      <c r="B685" s="25"/>
    </row>
    <row r="686" spans="1:2" ht="13.2">
      <c r="A686" s="35"/>
      <c r="B686" s="25"/>
    </row>
    <row r="687" spans="1:2" ht="13.2">
      <c r="A687" s="35"/>
      <c r="B687" s="25"/>
    </row>
    <row r="688" spans="1:2" ht="13.2">
      <c r="A688" s="35"/>
      <c r="B688" s="25"/>
    </row>
    <row r="689" spans="1:2" ht="13.2">
      <c r="A689" s="35"/>
      <c r="B689" s="25"/>
    </row>
    <row r="690" spans="1:2" ht="13.2">
      <c r="A690" s="35"/>
      <c r="B690" s="25"/>
    </row>
    <row r="691" spans="1:2" ht="13.2">
      <c r="A691" s="35"/>
      <c r="B691" s="25"/>
    </row>
    <row r="692" spans="1:2" ht="13.2">
      <c r="A692" s="35"/>
      <c r="B692" s="25"/>
    </row>
    <row r="693" spans="1:2" ht="13.2">
      <c r="A693" s="35"/>
      <c r="B693" s="25"/>
    </row>
    <row r="694" spans="1:2" ht="13.2">
      <c r="A694" s="35"/>
      <c r="B694" s="25"/>
    </row>
    <row r="695" spans="1:2" ht="13.2">
      <c r="A695" s="35"/>
      <c r="B695" s="25"/>
    </row>
    <row r="696" spans="1:2" ht="13.2">
      <c r="A696" s="35"/>
      <c r="B696" s="25"/>
    </row>
    <row r="697" spans="1:2" ht="13.2">
      <c r="A697" s="35"/>
      <c r="B697" s="25"/>
    </row>
    <row r="698" spans="1:2" ht="13.2">
      <c r="A698" s="35"/>
      <c r="B698" s="25"/>
    </row>
    <row r="699" spans="1:2" ht="13.2">
      <c r="A699" s="35"/>
      <c r="B699" s="25"/>
    </row>
    <row r="700" spans="1:2" ht="13.2">
      <c r="A700" s="35"/>
      <c r="B700" s="25"/>
    </row>
    <row r="701" spans="1:2" ht="13.2">
      <c r="A701" s="35"/>
      <c r="B701" s="25"/>
    </row>
    <row r="702" spans="1:2" ht="13.2">
      <c r="A702" s="35"/>
      <c r="B702" s="25"/>
    </row>
    <row r="703" spans="1:2" ht="13.2">
      <c r="A703" s="35"/>
      <c r="B703" s="25"/>
    </row>
    <row r="704" spans="1:2" ht="13.2">
      <c r="A704" s="35"/>
      <c r="B704" s="25"/>
    </row>
    <row r="705" spans="1:2" ht="13.2">
      <c r="A705" s="35"/>
      <c r="B705" s="25"/>
    </row>
    <row r="706" spans="1:2" ht="13.2">
      <c r="A706" s="35"/>
      <c r="B706" s="25"/>
    </row>
    <row r="707" spans="1:2" ht="13.2">
      <c r="A707" s="35"/>
      <c r="B707" s="25"/>
    </row>
    <row r="708" spans="1:2" ht="13.2">
      <c r="A708" s="35"/>
      <c r="B708" s="25"/>
    </row>
    <row r="709" spans="1:2" ht="13.2">
      <c r="A709" s="35"/>
      <c r="B709" s="25"/>
    </row>
    <row r="710" spans="1:2" ht="13.2">
      <c r="A710" s="35"/>
      <c r="B710" s="25"/>
    </row>
    <row r="711" spans="1:2" ht="13.2">
      <c r="A711" s="35"/>
      <c r="B711" s="25"/>
    </row>
    <row r="712" spans="1:2" ht="13.2">
      <c r="A712" s="35"/>
      <c r="B712" s="25"/>
    </row>
    <row r="713" spans="1:2" ht="13.2">
      <c r="A713" s="35"/>
      <c r="B713" s="25"/>
    </row>
    <row r="714" spans="1:2" ht="13.2">
      <c r="A714" s="35"/>
      <c r="B714" s="25"/>
    </row>
    <row r="715" spans="1:2" ht="13.2">
      <c r="A715" s="35"/>
      <c r="B715" s="25"/>
    </row>
    <row r="716" spans="1:2" ht="13.2">
      <c r="A716" s="35"/>
      <c r="B716" s="25"/>
    </row>
    <row r="717" spans="1:2" ht="13.2">
      <c r="A717" s="35"/>
      <c r="B717" s="25"/>
    </row>
    <row r="718" spans="1:2" ht="13.2">
      <c r="A718" s="35"/>
      <c r="B718" s="25"/>
    </row>
    <row r="719" spans="1:2" ht="13.2">
      <c r="A719" s="35"/>
      <c r="B719" s="25"/>
    </row>
    <row r="720" spans="1:2" ht="13.2">
      <c r="A720" s="35"/>
      <c r="B720" s="25"/>
    </row>
    <row r="721" spans="1:2" ht="13.2">
      <c r="A721" s="35"/>
      <c r="B721" s="25"/>
    </row>
    <row r="722" spans="1:2" ht="13.2">
      <c r="A722" s="35"/>
      <c r="B722" s="25"/>
    </row>
    <row r="723" spans="1:2" ht="13.2">
      <c r="A723" s="35"/>
      <c r="B723" s="25"/>
    </row>
    <row r="724" spans="1:2" ht="13.2">
      <c r="A724" s="35"/>
      <c r="B724" s="25"/>
    </row>
    <row r="725" spans="1:2" ht="13.2">
      <c r="A725" s="35"/>
      <c r="B725" s="25"/>
    </row>
    <row r="726" spans="1:2" ht="13.2">
      <c r="A726" s="35"/>
      <c r="B726" s="25"/>
    </row>
    <row r="727" spans="1:2" ht="13.2">
      <c r="A727" s="35"/>
      <c r="B727" s="25"/>
    </row>
    <row r="728" spans="1:2" ht="13.2">
      <c r="A728" s="35"/>
      <c r="B728" s="25"/>
    </row>
    <row r="729" spans="1:2" ht="13.2">
      <c r="A729" s="35"/>
      <c r="B729" s="25"/>
    </row>
    <row r="730" spans="1:2" ht="13.2">
      <c r="A730" s="35"/>
      <c r="B730" s="25"/>
    </row>
    <row r="731" spans="1:2" ht="13.2">
      <c r="A731" s="35"/>
      <c r="B731" s="25"/>
    </row>
    <row r="732" spans="1:2" ht="13.2">
      <c r="A732" s="35"/>
      <c r="B732" s="25"/>
    </row>
    <row r="733" spans="1:2" ht="13.2">
      <c r="A733" s="35"/>
      <c r="B733" s="25"/>
    </row>
    <row r="734" spans="1:2" ht="13.2">
      <c r="A734" s="35"/>
      <c r="B734" s="25"/>
    </row>
    <row r="735" spans="1:2" ht="13.2">
      <c r="A735" s="35"/>
      <c r="B735" s="25"/>
    </row>
    <row r="736" spans="1:2" ht="13.2">
      <c r="A736" s="35"/>
      <c r="B736" s="25"/>
    </row>
    <row r="737" spans="1:2" ht="13.2">
      <c r="A737" s="35"/>
      <c r="B737" s="25"/>
    </row>
    <row r="738" spans="1:2" ht="13.2">
      <c r="A738" s="35"/>
      <c r="B738" s="25"/>
    </row>
    <row r="739" spans="1:2" ht="13.2">
      <c r="A739" s="35"/>
      <c r="B739" s="25"/>
    </row>
    <row r="740" spans="1:2" ht="13.2">
      <c r="A740" s="35"/>
      <c r="B740" s="25"/>
    </row>
    <row r="741" spans="1:2" ht="13.2">
      <c r="A741" s="35"/>
      <c r="B741" s="25"/>
    </row>
    <row r="742" spans="1:2" ht="13.2">
      <c r="A742" s="35"/>
      <c r="B742" s="25"/>
    </row>
    <row r="743" spans="1:2" ht="13.2">
      <c r="A743" s="35"/>
      <c r="B743" s="25"/>
    </row>
    <row r="744" spans="1:2" ht="13.2">
      <c r="A744" s="35"/>
      <c r="B744" s="25"/>
    </row>
    <row r="745" spans="1:2" ht="13.2">
      <c r="A745" s="35"/>
      <c r="B745" s="25"/>
    </row>
    <row r="746" spans="1:2" ht="13.2">
      <c r="A746" s="35"/>
      <c r="B746" s="25"/>
    </row>
    <row r="747" spans="1:2" ht="13.2">
      <c r="A747" s="35"/>
      <c r="B747" s="25"/>
    </row>
    <row r="748" spans="1:2" ht="13.2">
      <c r="A748" s="35"/>
      <c r="B748" s="25"/>
    </row>
    <row r="749" spans="1:2" ht="13.2">
      <c r="A749" s="35"/>
      <c r="B749" s="25"/>
    </row>
    <row r="750" spans="1:2" ht="13.2">
      <c r="A750" s="35"/>
      <c r="B750" s="25"/>
    </row>
    <row r="751" spans="1:2" ht="13.2">
      <c r="A751" s="35"/>
      <c r="B751" s="25"/>
    </row>
    <row r="752" spans="1:2" ht="13.2">
      <c r="A752" s="35"/>
      <c r="B752" s="25"/>
    </row>
    <row r="753" spans="1:2" ht="13.2">
      <c r="A753" s="35"/>
      <c r="B753" s="25"/>
    </row>
    <row r="754" spans="1:2" ht="13.2">
      <c r="A754" s="35"/>
      <c r="B754" s="25"/>
    </row>
    <row r="755" spans="1:2" ht="13.2">
      <c r="A755" s="35"/>
      <c r="B755" s="25"/>
    </row>
    <row r="756" spans="1:2" ht="13.2">
      <c r="A756" s="35"/>
      <c r="B756" s="25"/>
    </row>
    <row r="757" spans="1:2" ht="13.2">
      <c r="A757" s="35"/>
      <c r="B757" s="25"/>
    </row>
    <row r="758" spans="1:2" ht="13.2">
      <c r="A758" s="35"/>
      <c r="B758" s="25"/>
    </row>
    <row r="759" spans="1:2" ht="13.2">
      <c r="A759" s="35"/>
      <c r="B759" s="25"/>
    </row>
    <row r="760" spans="1:2" ht="13.2">
      <c r="A760" s="35"/>
      <c r="B760" s="25"/>
    </row>
    <row r="761" spans="1:2" ht="13.2">
      <c r="A761" s="35"/>
      <c r="B761" s="25"/>
    </row>
    <row r="762" spans="1:2" ht="13.2">
      <c r="A762" s="35"/>
      <c r="B762" s="25"/>
    </row>
    <row r="763" spans="1:2" ht="13.2">
      <c r="A763" s="35"/>
      <c r="B763" s="25"/>
    </row>
    <row r="764" spans="1:2" ht="13.2">
      <c r="A764" s="35"/>
      <c r="B764" s="25"/>
    </row>
    <row r="765" spans="1:2" ht="13.2">
      <c r="A765" s="35"/>
      <c r="B765" s="25"/>
    </row>
    <row r="766" spans="1:2" ht="13.2">
      <c r="A766" s="35"/>
      <c r="B766" s="25"/>
    </row>
    <row r="767" spans="1:2" ht="13.2">
      <c r="A767" s="35"/>
      <c r="B767" s="25"/>
    </row>
    <row r="768" spans="1:2" ht="13.2">
      <c r="A768" s="35"/>
      <c r="B768" s="25"/>
    </row>
    <row r="769" spans="1:2" ht="13.2">
      <c r="A769" s="35"/>
      <c r="B769" s="25"/>
    </row>
    <row r="770" spans="1:2" ht="13.2">
      <c r="A770" s="35"/>
      <c r="B770" s="25"/>
    </row>
    <row r="771" spans="1:2" ht="13.2">
      <c r="A771" s="35"/>
      <c r="B771" s="25"/>
    </row>
    <row r="772" spans="1:2" ht="13.2">
      <c r="A772" s="35"/>
      <c r="B772" s="25"/>
    </row>
    <row r="773" spans="1:2" ht="13.2">
      <c r="A773" s="35"/>
      <c r="B773" s="25"/>
    </row>
    <row r="774" spans="1:2" ht="13.2">
      <c r="A774" s="35"/>
      <c r="B774" s="25"/>
    </row>
    <row r="775" spans="1:2" ht="13.2">
      <c r="A775" s="35"/>
      <c r="B775" s="25"/>
    </row>
    <row r="776" spans="1:2" ht="13.2">
      <c r="A776" s="35"/>
      <c r="B776" s="25"/>
    </row>
    <row r="777" spans="1:2" ht="13.2">
      <c r="A777" s="35"/>
      <c r="B777" s="25"/>
    </row>
    <row r="778" spans="1:2" ht="13.2">
      <c r="A778" s="35"/>
      <c r="B778" s="25"/>
    </row>
    <row r="779" spans="1:2" ht="13.2">
      <c r="A779" s="35"/>
      <c r="B779" s="25"/>
    </row>
    <row r="780" spans="1:2" ht="13.2">
      <c r="A780" s="35"/>
      <c r="B780" s="25"/>
    </row>
    <row r="781" spans="1:2" ht="13.2">
      <c r="A781" s="35"/>
      <c r="B781" s="25"/>
    </row>
    <row r="782" spans="1:2" ht="13.2">
      <c r="A782" s="35"/>
      <c r="B782" s="25"/>
    </row>
    <row r="783" spans="1:2" ht="13.2">
      <c r="A783" s="35"/>
      <c r="B783" s="25"/>
    </row>
    <row r="784" spans="1:2" ht="13.2">
      <c r="A784" s="35"/>
      <c r="B784" s="25"/>
    </row>
    <row r="785" spans="1:2" ht="13.2">
      <c r="A785" s="35"/>
      <c r="B785" s="25"/>
    </row>
    <row r="786" spans="1:2" ht="13.2">
      <c r="A786" s="35"/>
      <c r="B786" s="25"/>
    </row>
    <row r="787" spans="1:2" ht="13.2">
      <c r="A787" s="35"/>
      <c r="B787" s="25"/>
    </row>
    <row r="788" spans="1:2" ht="13.2">
      <c r="A788" s="35"/>
      <c r="B788" s="25"/>
    </row>
    <row r="789" spans="1:2" ht="13.2">
      <c r="A789" s="35"/>
      <c r="B789" s="25"/>
    </row>
    <row r="790" spans="1:2" ht="13.2">
      <c r="A790" s="35"/>
      <c r="B790" s="25"/>
    </row>
    <row r="791" spans="1:2" ht="13.2">
      <c r="A791" s="35"/>
      <c r="B791" s="25"/>
    </row>
    <row r="792" spans="1:2" ht="13.2">
      <c r="A792" s="35"/>
      <c r="B792" s="25"/>
    </row>
    <row r="793" spans="1:2" ht="13.2">
      <c r="A793" s="35"/>
      <c r="B793" s="25"/>
    </row>
    <row r="794" spans="1:2" ht="13.2">
      <c r="A794" s="35"/>
      <c r="B794" s="25"/>
    </row>
    <row r="795" spans="1:2" ht="13.2">
      <c r="A795" s="35"/>
      <c r="B795" s="25"/>
    </row>
    <row r="796" spans="1:2" ht="13.2">
      <c r="A796" s="35"/>
      <c r="B796" s="25"/>
    </row>
    <row r="797" spans="1:2" ht="13.2">
      <c r="A797" s="35"/>
      <c r="B797" s="25"/>
    </row>
    <row r="798" spans="1:2" ht="13.2">
      <c r="A798" s="35"/>
      <c r="B798" s="25"/>
    </row>
    <row r="799" spans="1:2" ht="13.2">
      <c r="A799" s="35"/>
      <c r="B799" s="25"/>
    </row>
    <row r="800" spans="1:2" ht="13.2">
      <c r="A800" s="35"/>
      <c r="B800" s="25"/>
    </row>
    <row r="801" spans="1:2" ht="13.2">
      <c r="A801" s="35"/>
      <c r="B801" s="25"/>
    </row>
    <row r="802" spans="1:2" ht="13.2">
      <c r="A802" s="35"/>
      <c r="B802" s="25"/>
    </row>
    <row r="803" spans="1:2" ht="13.2">
      <c r="A803" s="35"/>
      <c r="B803" s="25"/>
    </row>
    <row r="804" spans="1:2" ht="13.2">
      <c r="A804" s="35"/>
      <c r="B804" s="25"/>
    </row>
    <row r="805" spans="1:2" ht="13.2">
      <c r="A805" s="35"/>
      <c r="B805" s="25"/>
    </row>
    <row r="806" spans="1:2" ht="13.2">
      <c r="A806" s="35"/>
      <c r="B806" s="25"/>
    </row>
    <row r="807" spans="1:2" ht="13.2">
      <c r="A807" s="35"/>
      <c r="B807" s="25"/>
    </row>
    <row r="808" spans="1:2" ht="13.2">
      <c r="A808" s="35"/>
      <c r="B808" s="25"/>
    </row>
    <row r="809" spans="1:2" ht="13.2">
      <c r="A809" s="35"/>
      <c r="B809" s="25"/>
    </row>
    <row r="810" spans="1:2" ht="13.2">
      <c r="A810" s="35"/>
      <c r="B810" s="25"/>
    </row>
    <row r="811" spans="1:2" ht="13.2">
      <c r="A811" s="35"/>
      <c r="B811" s="25"/>
    </row>
    <row r="812" spans="1:2" ht="13.2">
      <c r="A812" s="35"/>
      <c r="B812" s="25"/>
    </row>
    <row r="813" spans="1:2" ht="13.2">
      <c r="A813" s="35"/>
      <c r="B813" s="25"/>
    </row>
    <row r="814" spans="1:2" ht="13.2">
      <c r="A814" s="35"/>
      <c r="B814" s="25"/>
    </row>
    <row r="815" spans="1:2" ht="13.2">
      <c r="A815" s="35"/>
      <c r="B815" s="25"/>
    </row>
    <row r="816" spans="1:2" ht="13.2">
      <c r="A816" s="35"/>
      <c r="B816" s="25"/>
    </row>
    <row r="817" spans="1:2" ht="13.2">
      <c r="A817" s="35"/>
      <c r="B817" s="25"/>
    </row>
    <row r="818" spans="1:2" ht="13.2">
      <c r="A818" s="35"/>
      <c r="B818" s="25"/>
    </row>
    <row r="819" spans="1:2" ht="13.2">
      <c r="A819" s="35"/>
      <c r="B819" s="25"/>
    </row>
    <row r="820" spans="1:2" ht="13.2">
      <c r="A820" s="35"/>
      <c r="B820" s="25"/>
    </row>
    <row r="821" spans="1:2" ht="13.2">
      <c r="A821" s="35"/>
      <c r="B821" s="25"/>
    </row>
    <row r="822" spans="1:2" ht="13.2">
      <c r="A822" s="35"/>
      <c r="B822" s="25"/>
    </row>
    <row r="823" spans="1:2" ht="13.2">
      <c r="A823" s="35"/>
      <c r="B823" s="25"/>
    </row>
    <row r="824" spans="1:2" ht="13.2">
      <c r="A824" s="35"/>
      <c r="B824" s="25"/>
    </row>
    <row r="825" spans="1:2" ht="13.2">
      <c r="A825" s="35"/>
      <c r="B825" s="25"/>
    </row>
    <row r="826" spans="1:2" ht="13.2">
      <c r="A826" s="35"/>
      <c r="B826" s="25"/>
    </row>
    <row r="827" spans="1:2" ht="13.2">
      <c r="A827" s="35"/>
      <c r="B827" s="25"/>
    </row>
    <row r="828" spans="1:2" ht="13.2">
      <c r="A828" s="35"/>
      <c r="B828" s="25"/>
    </row>
    <row r="829" spans="1:2" ht="13.2">
      <c r="A829" s="35"/>
      <c r="B829" s="25"/>
    </row>
    <row r="830" spans="1:2" ht="13.2">
      <c r="A830" s="35"/>
      <c r="B830" s="25"/>
    </row>
    <row r="831" spans="1:2" ht="13.2">
      <c r="A831" s="35"/>
      <c r="B831" s="25"/>
    </row>
    <row r="832" spans="1:2" ht="13.2">
      <c r="A832" s="35"/>
      <c r="B832" s="25"/>
    </row>
    <row r="833" spans="1:2" ht="13.2">
      <c r="A833" s="35"/>
      <c r="B833" s="25"/>
    </row>
    <row r="834" spans="1:2" ht="13.2">
      <c r="A834" s="35"/>
      <c r="B834" s="25"/>
    </row>
    <row r="835" spans="1:2" ht="13.2">
      <c r="A835" s="35"/>
      <c r="B835" s="25"/>
    </row>
    <row r="836" spans="1:2" ht="13.2">
      <c r="A836" s="35"/>
      <c r="B836" s="25"/>
    </row>
    <row r="837" spans="1:2" ht="13.2">
      <c r="A837" s="35"/>
      <c r="B837" s="25"/>
    </row>
    <row r="838" spans="1:2" ht="13.2">
      <c r="A838" s="35"/>
      <c r="B838" s="25"/>
    </row>
    <row r="839" spans="1:2" ht="13.2">
      <c r="A839" s="35"/>
      <c r="B839" s="25"/>
    </row>
    <row r="840" spans="1:2" ht="13.2">
      <c r="A840" s="35"/>
      <c r="B840" s="25"/>
    </row>
    <row r="841" spans="1:2" ht="13.2">
      <c r="A841" s="35"/>
      <c r="B841" s="25"/>
    </row>
    <row r="842" spans="1:2" ht="13.2">
      <c r="A842" s="35"/>
      <c r="B842" s="25"/>
    </row>
    <row r="843" spans="1:2" ht="13.2">
      <c r="A843" s="35"/>
      <c r="B843" s="25"/>
    </row>
    <row r="844" spans="1:2" ht="13.2">
      <c r="A844" s="35"/>
      <c r="B844" s="25"/>
    </row>
    <row r="845" spans="1:2" ht="13.2">
      <c r="A845" s="35"/>
      <c r="B845" s="25"/>
    </row>
    <row r="846" spans="1:2" ht="13.2">
      <c r="A846" s="35"/>
      <c r="B846" s="25"/>
    </row>
    <row r="847" spans="1:2" ht="13.2">
      <c r="A847" s="35"/>
      <c r="B847" s="25"/>
    </row>
    <row r="848" spans="1:2" ht="13.2">
      <c r="A848" s="35"/>
      <c r="B848" s="25"/>
    </row>
    <row r="849" spans="1:2" ht="13.2">
      <c r="A849" s="35"/>
      <c r="B849" s="25"/>
    </row>
    <row r="850" spans="1:2" ht="13.2">
      <c r="A850" s="35"/>
      <c r="B850" s="25"/>
    </row>
    <row r="851" spans="1:2" ht="13.2">
      <c r="A851" s="35"/>
      <c r="B851" s="25"/>
    </row>
    <row r="852" spans="1:2" ht="13.2">
      <c r="A852" s="35"/>
      <c r="B852" s="25"/>
    </row>
    <row r="853" spans="1:2" ht="13.2">
      <c r="A853" s="35"/>
      <c r="B853" s="25"/>
    </row>
    <row r="854" spans="1:2" ht="13.2">
      <c r="A854" s="35"/>
      <c r="B854" s="25"/>
    </row>
    <row r="855" spans="1:2" ht="13.2">
      <c r="A855" s="35"/>
      <c r="B855" s="25"/>
    </row>
    <row r="856" spans="1:2" ht="13.2">
      <c r="A856" s="35"/>
      <c r="B856" s="25"/>
    </row>
    <row r="857" spans="1:2" ht="13.2">
      <c r="A857" s="35"/>
      <c r="B857" s="25"/>
    </row>
    <row r="858" spans="1:2" ht="13.2">
      <c r="A858" s="35"/>
      <c r="B858" s="25"/>
    </row>
    <row r="859" spans="1:2" ht="13.2">
      <c r="A859" s="35"/>
      <c r="B859" s="25"/>
    </row>
    <row r="860" spans="1:2" ht="13.2">
      <c r="A860" s="35"/>
      <c r="B860" s="25"/>
    </row>
    <row r="861" spans="1:2" ht="13.2">
      <c r="A861" s="35"/>
      <c r="B861" s="25"/>
    </row>
    <row r="862" spans="1:2" ht="13.2">
      <c r="A862" s="35"/>
      <c r="B862" s="25"/>
    </row>
    <row r="863" spans="1:2" ht="13.2">
      <c r="A863" s="35"/>
      <c r="B863" s="25"/>
    </row>
    <row r="864" spans="1:2" ht="13.2">
      <c r="A864" s="35"/>
      <c r="B864" s="25"/>
    </row>
    <row r="865" spans="1:2" ht="13.2">
      <c r="A865" s="35"/>
      <c r="B865" s="25"/>
    </row>
    <row r="866" spans="1:2" ht="13.2">
      <c r="A866" s="35"/>
      <c r="B866" s="25"/>
    </row>
    <row r="867" spans="1:2" ht="13.2">
      <c r="A867" s="35"/>
      <c r="B867" s="25"/>
    </row>
    <row r="868" spans="1:2" ht="13.2">
      <c r="A868" s="35"/>
      <c r="B868" s="25"/>
    </row>
    <row r="869" spans="1:2" ht="13.2">
      <c r="A869" s="35"/>
      <c r="B869" s="25"/>
    </row>
    <row r="870" spans="1:2" ht="13.2">
      <c r="A870" s="35"/>
      <c r="B870" s="25"/>
    </row>
    <row r="871" spans="1:2" ht="13.2">
      <c r="A871" s="35"/>
      <c r="B871" s="25"/>
    </row>
    <row r="872" spans="1:2" ht="13.2">
      <c r="A872" s="35"/>
      <c r="B872" s="25"/>
    </row>
    <row r="873" spans="1:2" ht="13.2">
      <c r="A873" s="35"/>
      <c r="B873" s="25"/>
    </row>
    <row r="874" spans="1:2" ht="13.2">
      <c r="A874" s="35"/>
      <c r="B874" s="25"/>
    </row>
    <row r="875" spans="1:2" ht="13.2">
      <c r="A875" s="35"/>
      <c r="B875" s="25"/>
    </row>
    <row r="876" spans="1:2" ht="13.2">
      <c r="A876" s="35"/>
      <c r="B876" s="25"/>
    </row>
    <row r="877" spans="1:2" ht="13.2">
      <c r="A877" s="35"/>
      <c r="B877" s="25"/>
    </row>
    <row r="878" spans="1:2" ht="13.2">
      <c r="A878" s="35"/>
      <c r="B878" s="25"/>
    </row>
    <row r="879" spans="1:2" ht="13.2">
      <c r="A879" s="35"/>
      <c r="B879" s="25"/>
    </row>
    <row r="880" spans="1:2" ht="13.2">
      <c r="A880" s="35"/>
      <c r="B880" s="25"/>
    </row>
    <row r="881" spans="1:2" ht="13.2">
      <c r="A881" s="35"/>
      <c r="B881" s="25"/>
    </row>
    <row r="882" spans="1:2" ht="13.2">
      <c r="A882" s="35"/>
      <c r="B882" s="25"/>
    </row>
    <row r="883" spans="1:2" ht="13.2">
      <c r="A883" s="35"/>
      <c r="B883" s="25"/>
    </row>
    <row r="884" spans="1:2" ht="13.2">
      <c r="A884" s="35"/>
      <c r="B884" s="25"/>
    </row>
    <row r="885" spans="1:2" ht="13.2">
      <c r="A885" s="35"/>
      <c r="B885" s="25"/>
    </row>
    <row r="886" spans="1:2" ht="13.2">
      <c r="A886" s="35"/>
      <c r="B886" s="25"/>
    </row>
    <row r="887" spans="1:2" ht="13.2">
      <c r="A887" s="35"/>
      <c r="B887" s="25"/>
    </row>
    <row r="888" spans="1:2" ht="13.2">
      <c r="A888" s="35"/>
      <c r="B888" s="25"/>
    </row>
    <row r="889" spans="1:2" ht="13.2">
      <c r="A889" s="35"/>
      <c r="B889" s="25"/>
    </row>
    <row r="890" spans="1:2" ht="13.2">
      <c r="A890" s="35"/>
      <c r="B890" s="25"/>
    </row>
    <row r="891" spans="1:2" ht="13.2">
      <c r="A891" s="35"/>
      <c r="B891" s="25"/>
    </row>
    <row r="892" spans="1:2" ht="13.2">
      <c r="A892" s="35"/>
      <c r="B892" s="25"/>
    </row>
    <row r="893" spans="1:2" ht="13.2">
      <c r="A893" s="35"/>
      <c r="B893" s="25"/>
    </row>
    <row r="894" spans="1:2" ht="13.2">
      <c r="A894" s="35"/>
      <c r="B894" s="25"/>
    </row>
    <row r="895" spans="1:2" ht="13.2">
      <c r="A895" s="35"/>
      <c r="B895" s="25"/>
    </row>
    <row r="896" spans="1:2" ht="13.2">
      <c r="A896" s="35"/>
      <c r="B896" s="25"/>
    </row>
    <row r="897" spans="1:2" ht="13.2">
      <c r="A897" s="35"/>
      <c r="B897" s="25"/>
    </row>
    <row r="898" spans="1:2" ht="13.2">
      <c r="A898" s="35"/>
      <c r="B898" s="25"/>
    </row>
    <row r="899" spans="1:2" ht="13.2">
      <c r="A899" s="35"/>
      <c r="B899" s="25"/>
    </row>
    <row r="900" spans="1:2" ht="13.2">
      <c r="A900" s="35"/>
      <c r="B900" s="25"/>
    </row>
    <row r="901" spans="1:2" ht="13.2">
      <c r="A901" s="35"/>
      <c r="B901" s="25"/>
    </row>
    <row r="902" spans="1:2" ht="13.2">
      <c r="A902" s="35"/>
      <c r="B902" s="25"/>
    </row>
    <row r="903" spans="1:2" ht="13.2">
      <c r="A903" s="35"/>
      <c r="B903" s="25"/>
    </row>
    <row r="904" spans="1:2" ht="13.2">
      <c r="A904" s="35"/>
      <c r="B904" s="25"/>
    </row>
    <row r="905" spans="1:2" ht="13.2">
      <c r="A905" s="35"/>
      <c r="B905" s="25"/>
    </row>
    <row r="906" spans="1:2" ht="13.2">
      <c r="A906" s="35"/>
      <c r="B906" s="25"/>
    </row>
    <row r="907" spans="1:2" ht="13.2">
      <c r="A907" s="35"/>
      <c r="B907" s="25"/>
    </row>
    <row r="908" spans="1:2" ht="13.2">
      <c r="A908" s="35"/>
      <c r="B908" s="25"/>
    </row>
    <row r="909" spans="1:2" ht="13.2">
      <c r="A909" s="35"/>
      <c r="B909" s="25"/>
    </row>
    <row r="910" spans="1:2" ht="13.2">
      <c r="A910" s="35"/>
      <c r="B910" s="25"/>
    </row>
    <row r="911" spans="1:2" ht="13.2">
      <c r="A911" s="35"/>
      <c r="B911" s="25"/>
    </row>
    <row r="912" spans="1:2" ht="13.2">
      <c r="A912" s="35"/>
      <c r="B912" s="25"/>
    </row>
    <row r="913" spans="1:2" ht="13.2">
      <c r="A913" s="35"/>
      <c r="B913" s="25"/>
    </row>
    <row r="914" spans="1:2" ht="13.2">
      <c r="A914" s="35"/>
      <c r="B914" s="25"/>
    </row>
    <row r="915" spans="1:2" ht="13.2">
      <c r="A915" s="35"/>
      <c r="B915" s="25"/>
    </row>
    <row r="916" spans="1:2" ht="13.2">
      <c r="A916" s="35"/>
      <c r="B916" s="25"/>
    </row>
    <row r="917" spans="1:2" ht="13.2">
      <c r="A917" s="35"/>
      <c r="B917" s="25"/>
    </row>
    <row r="918" spans="1:2" ht="13.2">
      <c r="A918" s="35"/>
      <c r="B918" s="25"/>
    </row>
    <row r="919" spans="1:2" ht="13.2">
      <c r="A919" s="35"/>
      <c r="B919" s="25"/>
    </row>
    <row r="920" spans="1:2" ht="13.2">
      <c r="A920" s="35"/>
      <c r="B920" s="25"/>
    </row>
    <row r="921" spans="1:2" ht="13.2">
      <c r="A921" s="35"/>
      <c r="B921" s="25"/>
    </row>
    <row r="922" spans="1:2" ht="13.2">
      <c r="A922" s="35"/>
      <c r="B922" s="25"/>
    </row>
    <row r="923" spans="1:2" ht="13.2">
      <c r="A923" s="35"/>
      <c r="B923" s="25"/>
    </row>
    <row r="924" spans="1:2" ht="13.2">
      <c r="A924" s="35"/>
      <c r="B924" s="25"/>
    </row>
    <row r="925" spans="1:2" ht="13.2">
      <c r="A925" s="35"/>
      <c r="B925" s="25"/>
    </row>
    <row r="926" spans="1:2" ht="13.2">
      <c r="A926" s="35"/>
      <c r="B926" s="25"/>
    </row>
    <row r="927" spans="1:2" ht="13.2">
      <c r="A927" s="35"/>
      <c r="B927" s="25"/>
    </row>
    <row r="928" spans="1:2" ht="13.2">
      <c r="A928" s="35"/>
      <c r="B928" s="25"/>
    </row>
    <row r="929" spans="1:2" ht="13.2">
      <c r="A929" s="35"/>
      <c r="B929" s="25"/>
    </row>
    <row r="930" spans="1:2" ht="13.2">
      <c r="A930" s="35"/>
      <c r="B930" s="25"/>
    </row>
    <row r="931" spans="1:2" ht="13.2">
      <c r="A931" s="35"/>
      <c r="B931" s="25"/>
    </row>
    <row r="932" spans="1:2" ht="13.2">
      <c r="A932" s="35"/>
      <c r="B932" s="25"/>
    </row>
    <row r="933" spans="1:2" ht="13.2">
      <c r="A933" s="35"/>
      <c r="B933" s="25"/>
    </row>
    <row r="934" spans="1:2" ht="13.2">
      <c r="A934" s="35"/>
      <c r="B934" s="25"/>
    </row>
    <row r="935" spans="1:2" ht="13.2">
      <c r="A935" s="35"/>
      <c r="B935" s="25"/>
    </row>
    <row r="936" spans="1:2" ht="13.2">
      <c r="A936" s="35"/>
      <c r="B936" s="25"/>
    </row>
    <row r="937" spans="1:2" ht="13.2">
      <c r="A937" s="35"/>
      <c r="B937" s="25"/>
    </row>
    <row r="938" spans="1:2" ht="13.2">
      <c r="A938" s="35"/>
      <c r="B938" s="25"/>
    </row>
    <row r="939" spans="1:2" ht="13.2">
      <c r="A939" s="35"/>
      <c r="B939" s="25"/>
    </row>
    <row r="940" spans="1:2" ht="13.2">
      <c r="A940" s="35"/>
      <c r="B940" s="25"/>
    </row>
    <row r="941" spans="1:2" ht="13.2">
      <c r="A941" s="35"/>
      <c r="B941" s="25"/>
    </row>
    <row r="942" spans="1:2" ht="13.2">
      <c r="A942" s="35"/>
      <c r="B942" s="25"/>
    </row>
    <row r="943" spans="1:2" ht="13.2">
      <c r="A943" s="35"/>
      <c r="B943" s="25"/>
    </row>
    <row r="944" spans="1:2" ht="13.2">
      <c r="A944" s="35"/>
      <c r="B944" s="25"/>
    </row>
    <row r="945" spans="1:2" ht="13.2">
      <c r="A945" s="35"/>
      <c r="B945" s="25"/>
    </row>
    <row r="946" spans="1:2" ht="13.2">
      <c r="A946" s="35"/>
      <c r="B946" s="25"/>
    </row>
    <row r="947" spans="1:2" ht="13.2">
      <c r="A947" s="35"/>
      <c r="B947" s="25"/>
    </row>
    <row r="948" spans="1:2" ht="13.2">
      <c r="A948" s="35"/>
      <c r="B948" s="25"/>
    </row>
    <row r="949" spans="1:2" ht="13.2">
      <c r="A949" s="35"/>
      <c r="B949" s="25"/>
    </row>
    <row r="950" spans="1:2" ht="13.2">
      <c r="A950" s="35"/>
      <c r="B950" s="25"/>
    </row>
    <row r="951" spans="1:2" ht="13.2">
      <c r="A951" s="35"/>
      <c r="B951" s="25"/>
    </row>
    <row r="952" spans="1:2" ht="13.2">
      <c r="A952" s="35"/>
      <c r="B952" s="25"/>
    </row>
    <row r="953" spans="1:2" ht="13.2">
      <c r="A953" s="35"/>
      <c r="B953" s="25"/>
    </row>
    <row r="954" spans="1:2" ht="13.2">
      <c r="A954" s="35"/>
      <c r="B954" s="25"/>
    </row>
    <row r="955" spans="1:2" ht="13.2">
      <c r="A955" s="35"/>
      <c r="B955" s="25"/>
    </row>
    <row r="956" spans="1:2" ht="13.2">
      <c r="A956" s="35"/>
      <c r="B956" s="25"/>
    </row>
    <row r="957" spans="1:2" ht="13.2">
      <c r="A957" s="35"/>
      <c r="B957" s="25"/>
    </row>
    <row r="958" spans="1:2" ht="13.2">
      <c r="A958" s="35"/>
      <c r="B958" s="25"/>
    </row>
    <row r="959" spans="1:2" ht="13.2">
      <c r="A959" s="35"/>
      <c r="B959" s="25"/>
    </row>
    <row r="960" spans="1:2" ht="13.2">
      <c r="A960" s="35"/>
      <c r="B960" s="25"/>
    </row>
    <row r="961" spans="1:2" ht="13.2">
      <c r="A961" s="35"/>
      <c r="B961" s="25"/>
    </row>
    <row r="962" spans="1:2" ht="13.2">
      <c r="A962" s="35"/>
      <c r="B962" s="25"/>
    </row>
    <row r="963" spans="1:2" ht="13.2">
      <c r="A963" s="35"/>
      <c r="B963" s="25"/>
    </row>
    <row r="964" spans="1:2" ht="13.2">
      <c r="A964" s="35"/>
      <c r="B964" s="25"/>
    </row>
    <row r="965" spans="1:2" ht="13.2">
      <c r="A965" s="35"/>
      <c r="B965" s="25"/>
    </row>
    <row r="966" spans="1:2" ht="13.2">
      <c r="A966" s="35"/>
      <c r="B966" s="25"/>
    </row>
    <row r="967" spans="1:2" ht="13.2">
      <c r="A967" s="35"/>
      <c r="B967" s="25"/>
    </row>
    <row r="968" spans="1:2" ht="13.2">
      <c r="A968" s="35"/>
      <c r="B968" s="25"/>
    </row>
    <row r="969" spans="1:2" ht="13.2">
      <c r="A969" s="35"/>
      <c r="B969" s="25"/>
    </row>
    <row r="970" spans="1:2" ht="13.2">
      <c r="A970" s="35"/>
      <c r="B970" s="25"/>
    </row>
    <row r="971" spans="1:2" ht="13.2">
      <c r="A971" s="35"/>
      <c r="B971" s="25"/>
    </row>
    <row r="972" spans="1:2" ht="13.2">
      <c r="A972" s="35"/>
      <c r="B972" s="25"/>
    </row>
    <row r="973" spans="1:2" ht="13.2">
      <c r="A973" s="35"/>
      <c r="B973" s="25"/>
    </row>
    <row r="974" spans="1:2" ht="13.2">
      <c r="A974" s="35"/>
      <c r="B974" s="25"/>
    </row>
    <row r="975" spans="1:2" ht="13.2">
      <c r="A975" s="35"/>
      <c r="B975" s="25"/>
    </row>
    <row r="976" spans="1:2" ht="13.2">
      <c r="A976" s="35"/>
      <c r="B976" s="25"/>
    </row>
    <row r="977" spans="1:2" ht="13.2">
      <c r="A977" s="35"/>
      <c r="B977" s="25"/>
    </row>
    <row r="978" spans="1:2" ht="13.2">
      <c r="A978" s="35"/>
      <c r="B978" s="25"/>
    </row>
    <row r="979" spans="1:2" ht="13.2">
      <c r="A979" s="35"/>
      <c r="B979" s="25"/>
    </row>
    <row r="980" spans="1:2" ht="13.2">
      <c r="A980" s="35"/>
      <c r="B980" s="25"/>
    </row>
    <row r="981" spans="1:2" ht="13.2">
      <c r="A981" s="35"/>
      <c r="B981" s="25"/>
    </row>
    <row r="982" spans="1:2" ht="13.2">
      <c r="A982" s="35"/>
      <c r="B982" s="25"/>
    </row>
    <row r="983" spans="1:2" ht="13.2">
      <c r="A983" s="35"/>
      <c r="B983" s="25"/>
    </row>
    <row r="984" spans="1:2" ht="13.2">
      <c r="A984" s="35"/>
      <c r="B984" s="25"/>
    </row>
    <row r="985" spans="1:2" ht="13.2">
      <c r="A985" s="35"/>
      <c r="B985" s="25"/>
    </row>
    <row r="986" spans="1:2" ht="13.2">
      <c r="A986" s="35"/>
      <c r="B986" s="25"/>
    </row>
    <row r="987" spans="1:2" ht="13.2">
      <c r="A987" s="35"/>
      <c r="B987" s="25"/>
    </row>
    <row r="988" spans="1:2" ht="13.2">
      <c r="A988" s="35"/>
      <c r="B988" s="25"/>
    </row>
    <row r="989" spans="1:2" ht="13.2">
      <c r="A989" s="35"/>
      <c r="B989" s="25"/>
    </row>
    <row r="990" spans="1:2" ht="13.2">
      <c r="A990" s="35"/>
      <c r="B990" s="25"/>
    </row>
    <row r="991" spans="1:2" ht="13.2">
      <c r="A991" s="35"/>
      <c r="B991" s="25"/>
    </row>
    <row r="992" spans="1:2" ht="13.2">
      <c r="A992" s="35"/>
      <c r="B992" s="25"/>
    </row>
    <row r="993" spans="1:2" ht="13.2">
      <c r="A993" s="35"/>
      <c r="B993" s="25"/>
    </row>
    <row r="994" spans="1:2" ht="13.2">
      <c r="A994" s="35"/>
      <c r="B994" s="25"/>
    </row>
    <row r="995" spans="1:2" ht="13.2">
      <c r="A995" s="35"/>
      <c r="B995" s="25"/>
    </row>
    <row r="996" spans="1:2" ht="13.2">
      <c r="A996" s="35"/>
      <c r="B996" s="25"/>
    </row>
    <row r="997" spans="1:2" ht="13.2">
      <c r="A997" s="35"/>
      <c r="B997" s="25"/>
    </row>
    <row r="998" spans="1:2" ht="13.2">
      <c r="A998" s="35"/>
      <c r="B998" s="25"/>
    </row>
    <row r="999" spans="1:2" ht="13.2">
      <c r="A999" s="35"/>
      <c r="B999" s="25"/>
    </row>
    <row r="1000" spans="1:2" ht="13.2">
      <c r="A1000" s="35"/>
      <c r="B1000" s="25"/>
    </row>
    <row r="1001" spans="1:2" ht="13.2">
      <c r="A1001" s="35"/>
      <c r="B1001" s="25"/>
    </row>
    <row r="1002" spans="1:2" ht="13.2">
      <c r="A1002" s="35"/>
      <c r="B1002" s="25"/>
    </row>
    <row r="1003" spans="1:2" ht="13.2">
      <c r="A1003" s="35"/>
      <c r="B1003" s="25"/>
    </row>
    <row r="1004" spans="1:2" ht="13.2">
      <c r="A1004" s="35"/>
      <c r="B1004" s="25"/>
    </row>
    <row r="1005" spans="1:2" ht="13.2">
      <c r="A1005" s="35"/>
      <c r="B1005" s="25"/>
    </row>
    <row r="1006" spans="1:2" ht="13.2">
      <c r="A1006" s="35"/>
      <c r="B1006" s="25"/>
    </row>
    <row r="1007" spans="1:2" ht="13.2">
      <c r="A1007" s="35"/>
      <c r="B1007" s="25"/>
    </row>
    <row r="1008" spans="1:2" ht="13.2">
      <c r="A1008" s="35"/>
      <c r="B1008" s="25"/>
    </row>
    <row r="1009" spans="1:2" ht="13.2">
      <c r="A1009" s="35"/>
      <c r="B1009" s="25"/>
    </row>
    <row r="1010" spans="1:2" ht="13.2">
      <c r="A1010" s="35"/>
      <c r="B1010" s="25"/>
    </row>
    <row r="1011" spans="1:2" ht="13.2">
      <c r="A1011" s="35"/>
      <c r="B1011" s="25"/>
    </row>
    <row r="1012" spans="1:2" ht="13.2">
      <c r="A1012" s="35"/>
      <c r="B1012" s="25"/>
    </row>
    <row r="1013" spans="1:2" ht="13.2">
      <c r="A1013" s="35"/>
      <c r="B1013" s="25"/>
    </row>
    <row r="1014" spans="1:2" ht="13.2">
      <c r="A1014" s="35"/>
      <c r="B1014" s="25"/>
    </row>
    <row r="1015" spans="1:2" ht="13.2">
      <c r="A1015" s="35"/>
      <c r="B1015" s="25"/>
    </row>
    <row r="1016" spans="1:2" ht="13.2">
      <c r="A1016" s="35"/>
      <c r="B1016" s="25"/>
    </row>
    <row r="1017" spans="1:2" ht="13.2">
      <c r="A1017" s="35"/>
      <c r="B1017" s="25"/>
    </row>
    <row r="1018" spans="1:2" ht="13.2">
      <c r="A1018" s="35"/>
      <c r="B1018" s="25"/>
    </row>
    <row r="1019" spans="1:2" ht="13.2">
      <c r="A1019" s="35"/>
      <c r="B1019" s="25"/>
    </row>
    <row r="1020" spans="1:2" ht="13.2">
      <c r="A1020" s="35"/>
      <c r="B1020" s="25"/>
    </row>
    <row r="1021" spans="1:2" ht="13.2">
      <c r="A1021" s="35"/>
      <c r="B1021" s="25"/>
    </row>
    <row r="1022" spans="1:2" ht="13.2">
      <c r="A1022" s="35"/>
      <c r="B1022" s="25"/>
    </row>
    <row r="1023" spans="1:2" ht="13.2">
      <c r="A1023" s="35"/>
      <c r="B1023" s="25"/>
    </row>
    <row r="1024" spans="1:2" ht="13.2">
      <c r="A1024" s="35"/>
      <c r="B1024" s="25"/>
    </row>
    <row r="1025" spans="1:2" ht="13.2">
      <c r="A1025" s="35"/>
      <c r="B1025" s="25"/>
    </row>
    <row r="1026" spans="1:2" ht="13.2">
      <c r="A1026" s="35"/>
      <c r="B1026" s="25"/>
    </row>
    <row r="1027" spans="1:2" ht="13.2">
      <c r="A1027" s="35"/>
      <c r="B1027" s="25"/>
    </row>
    <row r="1028" spans="1:2" ht="13.2">
      <c r="A1028" s="35"/>
      <c r="B1028" s="25"/>
    </row>
    <row r="1029" spans="1:2" ht="13.2">
      <c r="A1029" s="35"/>
      <c r="B1029" s="25"/>
    </row>
    <row r="1030" spans="1:2" ht="13.2">
      <c r="A1030" s="35"/>
      <c r="B1030" s="25"/>
    </row>
    <row r="1031" spans="1:2" ht="13.2">
      <c r="A1031" s="35"/>
      <c r="B1031" s="25"/>
    </row>
    <row r="1032" spans="1:2" ht="13.2">
      <c r="A1032" s="11"/>
      <c r="B1032" s="25"/>
    </row>
  </sheetData>
  <autoFilter ref="A1:D35"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000"/>
  <sheetViews>
    <sheetView workbookViewId="0"/>
  </sheetViews>
  <sheetFormatPr defaultColWidth="14.44140625" defaultRowHeight="15.75" customHeight="1"/>
  <sheetData>
    <row r="1" spans="1:22">
      <c r="A1" s="1" t="s">
        <v>0</v>
      </c>
      <c r="B1" s="1" t="s">
        <v>2</v>
      </c>
      <c r="C1" s="1" t="s">
        <v>1</v>
      </c>
      <c r="D1" s="1" t="s">
        <v>3</v>
      </c>
      <c r="E1" s="1" t="s">
        <v>5</v>
      </c>
      <c r="F1" s="1" t="s">
        <v>6</v>
      </c>
      <c r="G1" s="1" t="s">
        <v>7</v>
      </c>
      <c r="H1" s="1" t="s">
        <v>8</v>
      </c>
      <c r="I1" s="7" t="s">
        <v>9</v>
      </c>
      <c r="J1" s="1" t="s">
        <v>20</v>
      </c>
      <c r="K1" s="1" t="s">
        <v>21</v>
      </c>
      <c r="L1" s="1" t="s">
        <v>22</v>
      </c>
      <c r="M1" s="1" t="s">
        <v>23</v>
      </c>
      <c r="N1" s="1" t="s">
        <v>24</v>
      </c>
      <c r="O1" s="1" t="s">
        <v>25</v>
      </c>
      <c r="P1" s="1" t="s">
        <v>27</v>
      </c>
      <c r="Q1" s="1" t="s">
        <v>28</v>
      </c>
      <c r="R1" s="1" t="s">
        <v>29</v>
      </c>
      <c r="S1" s="1" t="s">
        <v>30</v>
      </c>
      <c r="T1" s="1" t="s">
        <v>31</v>
      </c>
      <c r="U1" s="1" t="s">
        <v>32</v>
      </c>
      <c r="V1" s="1" t="s">
        <v>33</v>
      </c>
    </row>
    <row r="2" spans="1:22">
      <c r="A2" s="17">
        <v>-77.0959</v>
      </c>
      <c r="B2" s="17">
        <v>38.94603</v>
      </c>
      <c r="C2" s="17">
        <v>1380</v>
      </c>
      <c r="D2" s="1" t="s">
        <v>82</v>
      </c>
      <c r="E2" s="19"/>
      <c r="F2" s="1" t="s">
        <v>97</v>
      </c>
      <c r="G2" s="1" t="s">
        <v>99</v>
      </c>
      <c r="H2" s="1" t="s">
        <v>101</v>
      </c>
      <c r="I2" s="7" t="s">
        <v>102</v>
      </c>
      <c r="J2" s="17">
        <v>29</v>
      </c>
      <c r="K2" s="19"/>
      <c r="L2" s="19"/>
      <c r="M2" s="17">
        <v>0</v>
      </c>
      <c r="N2" s="17">
        <v>0</v>
      </c>
      <c r="O2" s="17">
        <v>29</v>
      </c>
      <c r="P2" s="17">
        <v>0</v>
      </c>
      <c r="Q2" s="17">
        <v>0</v>
      </c>
      <c r="R2" s="17">
        <v>294298</v>
      </c>
      <c r="S2" s="17">
        <v>391691.2</v>
      </c>
      <c r="T2" s="17">
        <v>142018.6</v>
      </c>
      <c r="U2" s="19"/>
      <c r="V2" s="1" t="s">
        <v>108</v>
      </c>
    </row>
    <row r="3" spans="1:22">
      <c r="A3" s="17">
        <v>-81.529200000000003</v>
      </c>
      <c r="B3" s="17">
        <v>37.577269999999999</v>
      </c>
      <c r="C3" s="17">
        <v>1535</v>
      </c>
      <c r="D3" s="19"/>
      <c r="E3" s="19"/>
      <c r="F3" s="1" t="s">
        <v>112</v>
      </c>
      <c r="G3" s="1" t="s">
        <v>99</v>
      </c>
      <c r="H3" s="1" t="s">
        <v>101</v>
      </c>
      <c r="I3" s="7" t="s">
        <v>113</v>
      </c>
      <c r="J3" s="17">
        <v>78</v>
      </c>
      <c r="K3" s="19"/>
      <c r="L3" s="19"/>
      <c r="M3" s="17">
        <v>19</v>
      </c>
      <c r="N3" s="17">
        <v>0</v>
      </c>
      <c r="O3" s="17">
        <v>40</v>
      </c>
      <c r="P3" s="17">
        <v>19</v>
      </c>
      <c r="Q3" s="17">
        <v>0</v>
      </c>
      <c r="R3" s="19"/>
      <c r="S3" s="17">
        <v>0</v>
      </c>
      <c r="T3" s="17">
        <v>0</v>
      </c>
      <c r="U3" s="19"/>
      <c r="V3" s="1" t="s">
        <v>108</v>
      </c>
    </row>
    <row r="4" spans="1:22">
      <c r="A4" s="17">
        <v>-76.994699999999995</v>
      </c>
      <c r="B4" s="17">
        <v>38.92971</v>
      </c>
      <c r="C4" s="17">
        <v>1543</v>
      </c>
      <c r="D4" s="19"/>
      <c r="E4" s="1" t="s">
        <v>121</v>
      </c>
      <c r="F4" s="1" t="s">
        <v>122</v>
      </c>
      <c r="G4" s="1" t="s">
        <v>99</v>
      </c>
      <c r="H4" s="1" t="s">
        <v>101</v>
      </c>
      <c r="I4" s="7" t="s">
        <v>127</v>
      </c>
      <c r="J4" s="17">
        <v>45</v>
      </c>
      <c r="K4" s="19"/>
      <c r="L4" s="19"/>
      <c r="M4" s="17">
        <v>3</v>
      </c>
      <c r="N4" s="17">
        <v>0</v>
      </c>
      <c r="O4" s="17">
        <v>36</v>
      </c>
      <c r="P4" s="17">
        <v>6</v>
      </c>
      <c r="Q4" s="17">
        <v>0</v>
      </c>
      <c r="R4" s="17">
        <v>289586</v>
      </c>
      <c r="S4" s="17">
        <v>400459.3</v>
      </c>
      <c r="T4" s="17">
        <v>140202.5</v>
      </c>
      <c r="U4" s="1" t="s">
        <v>132</v>
      </c>
      <c r="V4" s="1" t="s">
        <v>108</v>
      </c>
    </row>
    <row r="5" spans="1:22">
      <c r="A5" s="17">
        <v>-81.529200000000003</v>
      </c>
      <c r="B5" s="17">
        <v>37.577269999999999</v>
      </c>
      <c r="C5" s="17">
        <v>1530</v>
      </c>
      <c r="D5" s="19"/>
      <c r="E5" s="19"/>
      <c r="F5" s="1" t="s">
        <v>137</v>
      </c>
      <c r="G5" s="1" t="s">
        <v>99</v>
      </c>
      <c r="H5" s="1" t="s">
        <v>101</v>
      </c>
      <c r="I5" s="7" t="s">
        <v>140</v>
      </c>
      <c r="J5" s="17">
        <v>106</v>
      </c>
      <c r="K5" s="19"/>
      <c r="L5" s="19"/>
      <c r="M5" s="17">
        <v>23</v>
      </c>
      <c r="N5" s="17">
        <v>0</v>
      </c>
      <c r="O5" s="17">
        <v>83</v>
      </c>
      <c r="P5" s="17">
        <v>0</v>
      </c>
      <c r="Q5" s="17">
        <v>0</v>
      </c>
      <c r="R5" s="19"/>
      <c r="S5" s="17">
        <v>0</v>
      </c>
      <c r="T5" s="17">
        <v>0</v>
      </c>
      <c r="U5" s="19"/>
      <c r="V5" s="1" t="s">
        <v>108</v>
      </c>
    </row>
    <row r="6" spans="1:22">
      <c r="A6" s="17">
        <v>-77.08</v>
      </c>
      <c r="B6" s="17">
        <v>38.95008</v>
      </c>
      <c r="C6" s="17">
        <v>1262</v>
      </c>
      <c r="D6" s="1" t="s">
        <v>82</v>
      </c>
      <c r="E6" s="1" t="s">
        <v>147</v>
      </c>
      <c r="F6" s="1" t="s">
        <v>149</v>
      </c>
      <c r="G6" s="1" t="s">
        <v>99</v>
      </c>
      <c r="H6" s="1" t="s">
        <v>101</v>
      </c>
      <c r="I6" s="7" t="s">
        <v>34</v>
      </c>
      <c r="J6" s="17">
        <v>3</v>
      </c>
      <c r="K6" s="19"/>
      <c r="L6" s="19"/>
      <c r="M6" s="17">
        <v>0</v>
      </c>
      <c r="N6" s="17">
        <v>0</v>
      </c>
      <c r="O6" s="17">
        <v>3</v>
      </c>
      <c r="P6" s="17">
        <v>0</v>
      </c>
      <c r="Q6" s="17">
        <v>0</v>
      </c>
      <c r="R6" s="17">
        <v>284944</v>
      </c>
      <c r="S6" s="17">
        <v>393065.9</v>
      </c>
      <c r="T6" s="17">
        <v>142467.20000000001</v>
      </c>
      <c r="U6" s="1" t="s">
        <v>153</v>
      </c>
      <c r="V6" s="1" t="s">
        <v>108</v>
      </c>
    </row>
    <row r="7" spans="1:22">
      <c r="A7" s="17">
        <v>-81.529200000000003</v>
      </c>
      <c r="B7" s="17">
        <v>37.577269999999999</v>
      </c>
      <c r="C7" s="17">
        <v>1263</v>
      </c>
      <c r="D7" s="1" t="s">
        <v>156</v>
      </c>
      <c r="E7" s="19"/>
      <c r="F7" s="1" t="s">
        <v>158</v>
      </c>
      <c r="G7" s="1" t="s">
        <v>99</v>
      </c>
      <c r="H7" s="1" t="s">
        <v>101</v>
      </c>
      <c r="I7" s="7" t="s">
        <v>160</v>
      </c>
      <c r="J7" s="17">
        <v>12</v>
      </c>
      <c r="K7" s="19"/>
      <c r="L7" s="19"/>
      <c r="M7" s="17">
        <v>0</v>
      </c>
      <c r="N7" s="17">
        <v>0</v>
      </c>
      <c r="O7" s="17">
        <v>1</v>
      </c>
      <c r="P7" s="17">
        <v>11</v>
      </c>
      <c r="Q7" s="17">
        <v>0</v>
      </c>
      <c r="R7" s="19"/>
      <c r="S7" s="17">
        <v>0</v>
      </c>
      <c r="T7" s="17">
        <v>0</v>
      </c>
      <c r="U7" s="19"/>
      <c r="V7" s="1" t="s">
        <v>108</v>
      </c>
    </row>
    <row r="8" spans="1:22">
      <c r="A8" s="17">
        <v>-76.927000000000007</v>
      </c>
      <c r="B8" s="17">
        <v>38.898710000000001</v>
      </c>
      <c r="C8" s="17">
        <v>1232</v>
      </c>
      <c r="D8" s="1" t="s">
        <v>166</v>
      </c>
      <c r="E8" s="1" t="s">
        <v>169</v>
      </c>
      <c r="F8" s="1" t="s">
        <v>170</v>
      </c>
      <c r="G8" s="1" t="s">
        <v>99</v>
      </c>
      <c r="H8" s="1" t="s">
        <v>172</v>
      </c>
      <c r="I8" s="7" t="s">
        <v>50</v>
      </c>
      <c r="J8" s="17">
        <v>183</v>
      </c>
      <c r="K8" s="17">
        <v>38.898699999999998</v>
      </c>
      <c r="L8" s="17">
        <v>-76.927000000000007</v>
      </c>
      <c r="M8" s="17">
        <v>61</v>
      </c>
      <c r="N8" s="17">
        <v>0</v>
      </c>
      <c r="O8" s="17">
        <v>104</v>
      </c>
      <c r="P8" s="17">
        <v>18</v>
      </c>
      <c r="Q8" s="17">
        <v>0</v>
      </c>
      <c r="R8" s="17">
        <v>288501</v>
      </c>
      <c r="S8" s="17">
        <v>406333.5</v>
      </c>
      <c r="T8" s="17">
        <v>136763.5</v>
      </c>
      <c r="U8" s="1" t="s">
        <v>176</v>
      </c>
      <c r="V8" s="1" t="s">
        <v>108</v>
      </c>
    </row>
    <row r="9" spans="1:22">
      <c r="A9" s="17">
        <v>-76.997200000000007</v>
      </c>
      <c r="B9" s="17">
        <v>38.910539999999997</v>
      </c>
      <c r="C9" s="17">
        <v>1265</v>
      </c>
      <c r="D9" s="1" t="s">
        <v>82</v>
      </c>
      <c r="E9" s="1" t="s">
        <v>180</v>
      </c>
      <c r="F9" s="1" t="s">
        <v>182</v>
      </c>
      <c r="G9" s="1" t="s">
        <v>99</v>
      </c>
      <c r="H9" s="1" t="s">
        <v>101</v>
      </c>
      <c r="I9" s="7" t="s">
        <v>54</v>
      </c>
      <c r="J9" s="17">
        <v>36</v>
      </c>
      <c r="K9" s="19"/>
      <c r="L9" s="19"/>
      <c r="M9" s="17">
        <v>0</v>
      </c>
      <c r="N9" s="17">
        <v>0</v>
      </c>
      <c r="O9" s="17">
        <v>36</v>
      </c>
      <c r="P9" s="17">
        <v>0</v>
      </c>
      <c r="Q9" s="17">
        <v>0</v>
      </c>
      <c r="R9" s="17">
        <v>15446</v>
      </c>
      <c r="S9" s="17">
        <v>400245.6</v>
      </c>
      <c r="T9" s="17">
        <v>138075</v>
      </c>
      <c r="U9" s="1" t="s">
        <v>186</v>
      </c>
      <c r="V9" s="1" t="s">
        <v>108</v>
      </c>
    </row>
    <row r="10" spans="1:22">
      <c r="A10" s="17">
        <v>-77.011799999999994</v>
      </c>
      <c r="B10" s="17">
        <v>38.870899999999999</v>
      </c>
      <c r="C10" s="17">
        <v>1212</v>
      </c>
      <c r="D10" s="1" t="s">
        <v>156</v>
      </c>
      <c r="E10" s="1" t="s">
        <v>190</v>
      </c>
      <c r="F10" s="1" t="s">
        <v>191</v>
      </c>
      <c r="G10" s="1" t="s">
        <v>99</v>
      </c>
      <c r="H10" s="1" t="s">
        <v>192</v>
      </c>
      <c r="I10" s="7" t="s">
        <v>193</v>
      </c>
      <c r="J10" s="17">
        <v>76</v>
      </c>
      <c r="K10" s="17">
        <v>38.870890000000003</v>
      </c>
      <c r="L10" s="17">
        <v>-77.011799999999994</v>
      </c>
      <c r="M10" s="17">
        <v>16</v>
      </c>
      <c r="N10" s="17">
        <v>60</v>
      </c>
      <c r="O10" s="17">
        <v>0</v>
      </c>
      <c r="P10" s="17">
        <v>0</v>
      </c>
      <c r="Q10" s="17">
        <v>0</v>
      </c>
      <c r="R10" s="17">
        <v>60745</v>
      </c>
      <c r="S10" s="17">
        <v>398972.6</v>
      </c>
      <c r="T10" s="17">
        <v>133674.20000000001</v>
      </c>
      <c r="U10" s="1" t="s">
        <v>196</v>
      </c>
      <c r="V10" s="1" t="s">
        <v>108</v>
      </c>
    </row>
    <row r="11" spans="1:22">
      <c r="A11" s="17">
        <v>-76.926400000000001</v>
      </c>
      <c r="B11" s="17">
        <v>38.89817</v>
      </c>
      <c r="C11" s="17">
        <v>1267</v>
      </c>
      <c r="D11" s="1" t="s">
        <v>156</v>
      </c>
      <c r="E11" s="1" t="s">
        <v>197</v>
      </c>
      <c r="F11" s="1" t="s">
        <v>199</v>
      </c>
      <c r="G11" s="1" t="s">
        <v>99</v>
      </c>
      <c r="H11" s="1" t="s">
        <v>172</v>
      </c>
      <c r="I11" s="7" t="s">
        <v>201</v>
      </c>
      <c r="J11" s="17">
        <v>86</v>
      </c>
      <c r="K11" s="19"/>
      <c r="L11" s="19"/>
      <c r="M11" s="17">
        <v>28</v>
      </c>
      <c r="N11" s="17">
        <v>0</v>
      </c>
      <c r="O11" s="17">
        <v>58</v>
      </c>
      <c r="P11" s="17">
        <v>0</v>
      </c>
      <c r="Q11" s="17">
        <v>0</v>
      </c>
      <c r="R11" s="17">
        <v>288510</v>
      </c>
      <c r="S11" s="17">
        <v>406381.5</v>
      </c>
      <c r="T11" s="17">
        <v>136703.5</v>
      </c>
      <c r="U11" s="1" t="s">
        <v>204</v>
      </c>
      <c r="V11" s="1" t="s">
        <v>108</v>
      </c>
    </row>
    <row r="12" spans="1:22">
      <c r="A12" s="17">
        <v>-77.001599999999996</v>
      </c>
      <c r="B12" s="17">
        <v>38.911960000000001</v>
      </c>
      <c r="C12" s="17">
        <v>1268</v>
      </c>
      <c r="D12" s="1" t="s">
        <v>208</v>
      </c>
      <c r="E12" s="1" t="s">
        <v>211</v>
      </c>
      <c r="F12" s="1" t="s">
        <v>213</v>
      </c>
      <c r="G12" s="1" t="s">
        <v>215</v>
      </c>
      <c r="H12" s="1" t="s">
        <v>101</v>
      </c>
      <c r="I12" s="7" t="s">
        <v>61</v>
      </c>
      <c r="J12" s="17">
        <v>23</v>
      </c>
      <c r="K12" s="19"/>
      <c r="L12" s="19"/>
      <c r="M12" s="17">
        <v>0</v>
      </c>
      <c r="N12" s="17">
        <v>0</v>
      </c>
      <c r="O12" s="17">
        <v>23</v>
      </c>
      <c r="P12" s="17">
        <v>0</v>
      </c>
      <c r="Q12" s="17">
        <v>0</v>
      </c>
      <c r="R12" s="17">
        <v>315791</v>
      </c>
      <c r="S12" s="17">
        <v>399862.9</v>
      </c>
      <c r="T12" s="17">
        <v>138232.29999999999</v>
      </c>
      <c r="U12" s="1" t="s">
        <v>219</v>
      </c>
      <c r="V12" s="1" t="s">
        <v>108</v>
      </c>
    </row>
    <row r="13" spans="1:22">
      <c r="A13" s="17">
        <v>-76.929100000000005</v>
      </c>
      <c r="B13" s="17">
        <v>38.896650000000001</v>
      </c>
      <c r="C13" s="17">
        <v>1269</v>
      </c>
      <c r="D13" s="1" t="s">
        <v>166</v>
      </c>
      <c r="E13" s="1" t="s">
        <v>223</v>
      </c>
      <c r="F13" s="1" t="s">
        <v>225</v>
      </c>
      <c r="G13" s="1" t="s">
        <v>215</v>
      </c>
      <c r="H13" s="1" t="s">
        <v>101</v>
      </c>
      <c r="I13" s="7" t="s">
        <v>227</v>
      </c>
      <c r="J13" s="17">
        <v>100</v>
      </c>
      <c r="K13" s="19"/>
      <c r="L13" s="19"/>
      <c r="M13" s="17">
        <v>35</v>
      </c>
      <c r="N13" s="17">
        <v>0</v>
      </c>
      <c r="O13" s="17">
        <v>65</v>
      </c>
      <c r="P13" s="17">
        <v>0</v>
      </c>
      <c r="Q13" s="17">
        <v>0</v>
      </c>
      <c r="R13" s="17">
        <v>289784</v>
      </c>
      <c r="S13" s="17">
        <v>406151.5</v>
      </c>
      <c r="T13" s="17">
        <v>136534.6</v>
      </c>
      <c r="U13" s="1" t="s">
        <v>231</v>
      </c>
      <c r="V13" s="1" t="s">
        <v>108</v>
      </c>
    </row>
    <row r="14" spans="1:22">
      <c r="A14" s="17">
        <v>-77.013300000000001</v>
      </c>
      <c r="B14" s="17">
        <v>38.900210000000001</v>
      </c>
      <c r="C14" s="17">
        <v>1247</v>
      </c>
      <c r="D14" s="1" t="s">
        <v>156</v>
      </c>
      <c r="E14" s="1" t="s">
        <v>234</v>
      </c>
      <c r="F14" s="1" t="s">
        <v>236</v>
      </c>
      <c r="G14" s="1" t="s">
        <v>215</v>
      </c>
      <c r="H14" s="1" t="s">
        <v>172</v>
      </c>
      <c r="I14" s="7" t="s">
        <v>83</v>
      </c>
      <c r="J14" s="17">
        <v>192</v>
      </c>
      <c r="K14" s="17">
        <v>38.900210000000001</v>
      </c>
      <c r="L14" s="17">
        <v>-77.013300000000001</v>
      </c>
      <c r="M14" s="17">
        <v>21</v>
      </c>
      <c r="N14" s="17">
        <v>83</v>
      </c>
      <c r="O14" s="17">
        <v>88</v>
      </c>
      <c r="P14" s="17">
        <v>0</v>
      </c>
      <c r="Q14" s="17">
        <v>0</v>
      </c>
      <c r="R14" s="19"/>
      <c r="S14" s="17">
        <v>398846.7</v>
      </c>
      <c r="T14" s="17">
        <v>136928.4</v>
      </c>
      <c r="U14" s="19"/>
      <c r="V14" s="1" t="s">
        <v>108</v>
      </c>
    </row>
    <row r="15" spans="1:22">
      <c r="A15" s="17">
        <v>-77.012900000000002</v>
      </c>
      <c r="B15" s="17">
        <v>38.864130000000003</v>
      </c>
      <c r="C15" s="17">
        <v>1379</v>
      </c>
      <c r="D15" s="1" t="s">
        <v>156</v>
      </c>
      <c r="E15" s="1" t="s">
        <v>238</v>
      </c>
      <c r="F15" s="1" t="s">
        <v>239</v>
      </c>
      <c r="G15" s="1" t="s">
        <v>215</v>
      </c>
      <c r="H15" s="1" t="s">
        <v>244</v>
      </c>
      <c r="I15" s="7" t="s">
        <v>245</v>
      </c>
      <c r="J15" s="17">
        <v>7</v>
      </c>
      <c r="K15" s="19"/>
      <c r="L15" s="19"/>
      <c r="M15" s="17">
        <v>0</v>
      </c>
      <c r="N15" s="17">
        <v>4</v>
      </c>
      <c r="O15" s="17">
        <v>3</v>
      </c>
      <c r="P15" s="17">
        <v>0</v>
      </c>
      <c r="Q15" s="17">
        <v>0</v>
      </c>
      <c r="R15" s="17">
        <v>277778</v>
      </c>
      <c r="S15" s="17">
        <v>398876.4</v>
      </c>
      <c r="T15" s="17">
        <v>132923.20000000001</v>
      </c>
      <c r="U15" s="1" t="s">
        <v>249</v>
      </c>
      <c r="V15" s="1" t="s">
        <v>108</v>
      </c>
    </row>
    <row r="16" spans="1:22">
      <c r="A16" s="17">
        <v>-77.001400000000004</v>
      </c>
      <c r="B16" s="17">
        <v>38.86965</v>
      </c>
      <c r="C16" s="17">
        <v>1271</v>
      </c>
      <c r="D16" s="1" t="s">
        <v>252</v>
      </c>
      <c r="E16" s="19"/>
      <c r="F16" s="1" t="s">
        <v>253</v>
      </c>
      <c r="G16" s="1" t="s">
        <v>99</v>
      </c>
      <c r="H16" s="1" t="s">
        <v>101</v>
      </c>
      <c r="I16" s="7" t="s">
        <v>88</v>
      </c>
      <c r="J16" s="17">
        <v>70</v>
      </c>
      <c r="K16" s="19"/>
      <c r="L16" s="19"/>
      <c r="M16" s="17">
        <v>0</v>
      </c>
      <c r="N16" s="17">
        <v>0</v>
      </c>
      <c r="O16" s="17">
        <v>70</v>
      </c>
      <c r="P16" s="17">
        <v>0</v>
      </c>
      <c r="Q16" s="17">
        <v>0</v>
      </c>
      <c r="R16" s="17">
        <v>312964</v>
      </c>
      <c r="S16" s="17">
        <v>399875.1</v>
      </c>
      <c r="T16" s="17">
        <v>133535</v>
      </c>
      <c r="U16" s="19"/>
      <c r="V16" s="1" t="s">
        <v>108</v>
      </c>
    </row>
    <row r="17" spans="1:22">
      <c r="A17" s="17">
        <v>-77.0809</v>
      </c>
      <c r="B17" s="17">
        <v>38.950490000000002</v>
      </c>
      <c r="C17" s="17">
        <v>1272</v>
      </c>
      <c r="D17" s="1" t="s">
        <v>82</v>
      </c>
      <c r="E17" s="1" t="s">
        <v>257</v>
      </c>
      <c r="F17" s="1" t="s">
        <v>258</v>
      </c>
      <c r="G17" s="1" t="s">
        <v>99</v>
      </c>
      <c r="H17" s="1" t="s">
        <v>101</v>
      </c>
      <c r="I17" s="7" t="s">
        <v>259</v>
      </c>
      <c r="J17" s="17">
        <v>15</v>
      </c>
      <c r="K17" s="19"/>
      <c r="L17" s="19"/>
      <c r="M17" s="17">
        <v>0</v>
      </c>
      <c r="N17" s="17">
        <v>0</v>
      </c>
      <c r="O17" s="17">
        <v>15</v>
      </c>
      <c r="P17" s="17">
        <v>0</v>
      </c>
      <c r="Q17" s="17">
        <v>0</v>
      </c>
      <c r="R17" s="17">
        <v>264432</v>
      </c>
      <c r="S17" s="17">
        <v>392989.8</v>
      </c>
      <c r="T17" s="17">
        <v>142512.6</v>
      </c>
      <c r="U17" s="1" t="s">
        <v>260</v>
      </c>
      <c r="V17" s="1" t="s">
        <v>108</v>
      </c>
    </row>
    <row r="18" spans="1:22">
      <c r="A18" s="17">
        <v>-77.055400000000006</v>
      </c>
      <c r="B18" s="17">
        <v>38.900289999999998</v>
      </c>
      <c r="C18" s="17">
        <v>1185</v>
      </c>
      <c r="D18" s="1" t="s">
        <v>263</v>
      </c>
      <c r="E18" s="1" t="s">
        <v>265</v>
      </c>
      <c r="F18" s="1" t="s">
        <v>266</v>
      </c>
      <c r="G18" s="1" t="s">
        <v>215</v>
      </c>
      <c r="H18" s="1" t="s">
        <v>268</v>
      </c>
      <c r="I18" s="7" t="s">
        <v>269</v>
      </c>
      <c r="J18" s="17">
        <v>22</v>
      </c>
      <c r="K18" s="17">
        <v>38.900280000000002</v>
      </c>
      <c r="L18" s="17">
        <v>-77.055400000000006</v>
      </c>
      <c r="M18" s="17">
        <v>0</v>
      </c>
      <c r="N18" s="17">
        <v>0</v>
      </c>
      <c r="O18" s="17">
        <v>0</v>
      </c>
      <c r="P18" s="17">
        <v>22</v>
      </c>
      <c r="Q18" s="17">
        <v>0</v>
      </c>
      <c r="R18" s="17">
        <v>273875</v>
      </c>
      <c r="S18" s="17">
        <v>395198.8</v>
      </c>
      <c r="T18" s="17">
        <v>136938.20000000001</v>
      </c>
      <c r="U18" s="1" t="s">
        <v>275</v>
      </c>
      <c r="V18" s="1" t="s">
        <v>108</v>
      </c>
    </row>
    <row r="19" spans="1:22">
      <c r="A19" s="17">
        <v>-77.023200000000003</v>
      </c>
      <c r="B19" s="17">
        <v>38.908250000000002</v>
      </c>
      <c r="C19" s="17">
        <v>65</v>
      </c>
      <c r="D19" s="1" t="s">
        <v>156</v>
      </c>
      <c r="E19" s="1" t="s">
        <v>277</v>
      </c>
      <c r="F19" s="1" t="s">
        <v>278</v>
      </c>
      <c r="G19" s="1" t="s">
        <v>99</v>
      </c>
      <c r="H19" s="1" t="s">
        <v>280</v>
      </c>
      <c r="I19" s="7" t="s">
        <v>92</v>
      </c>
      <c r="J19" s="17">
        <v>23</v>
      </c>
      <c r="K19" s="17">
        <v>38.908569999999997</v>
      </c>
      <c r="L19" s="17">
        <v>-77.022900000000007</v>
      </c>
      <c r="M19" s="17">
        <v>0</v>
      </c>
      <c r="N19" s="17">
        <v>11</v>
      </c>
      <c r="O19" s="17">
        <v>0</v>
      </c>
      <c r="P19" s="17">
        <v>12</v>
      </c>
      <c r="Q19" s="17">
        <v>0</v>
      </c>
      <c r="R19" s="17">
        <v>319628</v>
      </c>
      <c r="S19" s="17">
        <v>397988.9</v>
      </c>
      <c r="T19" s="17">
        <v>137820.9</v>
      </c>
      <c r="U19" s="1" t="s">
        <v>285</v>
      </c>
      <c r="V19" s="1" t="s">
        <v>108</v>
      </c>
    </row>
    <row r="20" spans="1:22">
      <c r="A20" s="17">
        <v>-81.529200000000003</v>
      </c>
      <c r="B20" s="17">
        <v>37.577269999999999</v>
      </c>
      <c r="C20" s="17">
        <v>1275</v>
      </c>
      <c r="D20" s="1" t="s">
        <v>166</v>
      </c>
      <c r="E20" s="1" t="s">
        <v>289</v>
      </c>
      <c r="F20" s="1" t="s">
        <v>291</v>
      </c>
      <c r="G20" s="1" t="s">
        <v>99</v>
      </c>
      <c r="H20" s="1" t="s">
        <v>101</v>
      </c>
      <c r="I20" s="7" t="s">
        <v>96</v>
      </c>
      <c r="J20" s="17">
        <v>70</v>
      </c>
      <c r="K20" s="19"/>
      <c r="L20" s="19"/>
      <c r="M20" s="17">
        <v>14</v>
      </c>
      <c r="N20" s="17">
        <v>0</v>
      </c>
      <c r="O20" s="17">
        <v>56</v>
      </c>
      <c r="P20" s="17">
        <v>0</v>
      </c>
      <c r="Q20" s="17">
        <v>0</v>
      </c>
      <c r="R20" s="19"/>
      <c r="S20" s="17">
        <v>0</v>
      </c>
      <c r="T20" s="17">
        <v>0</v>
      </c>
      <c r="U20" s="19"/>
      <c r="V20" s="1" t="s">
        <v>108</v>
      </c>
    </row>
    <row r="21" spans="1:22">
      <c r="A21" s="17">
        <v>-76.989400000000003</v>
      </c>
      <c r="B21" s="17">
        <v>38.943579999999997</v>
      </c>
      <c r="C21" s="17">
        <v>1276</v>
      </c>
      <c r="D21" s="1" t="s">
        <v>208</v>
      </c>
      <c r="E21" s="1" t="s">
        <v>307</v>
      </c>
      <c r="F21" s="1" t="s">
        <v>308</v>
      </c>
      <c r="G21" s="1" t="s">
        <v>99</v>
      </c>
      <c r="H21" s="1" t="s">
        <v>244</v>
      </c>
      <c r="I21" s="7" t="s">
        <v>103</v>
      </c>
      <c r="J21" s="17">
        <v>10</v>
      </c>
      <c r="K21" s="19"/>
      <c r="L21" s="19"/>
      <c r="M21" s="17">
        <v>0</v>
      </c>
      <c r="N21" s="17">
        <v>6</v>
      </c>
      <c r="O21" s="17">
        <v>0</v>
      </c>
      <c r="P21" s="17">
        <v>4</v>
      </c>
      <c r="Q21" s="17">
        <v>0</v>
      </c>
      <c r="R21" s="17">
        <v>289610</v>
      </c>
      <c r="S21" s="17">
        <v>400920.6</v>
      </c>
      <c r="T21" s="17">
        <v>141742.29999999999</v>
      </c>
      <c r="U21" s="1" t="s">
        <v>314</v>
      </c>
      <c r="V21" s="1" t="s">
        <v>108</v>
      </c>
    </row>
    <row r="22" spans="1:22">
      <c r="A22" s="17">
        <v>-77.002600000000001</v>
      </c>
      <c r="B22" s="17">
        <v>38.87473</v>
      </c>
      <c r="C22" s="17">
        <v>1255</v>
      </c>
      <c r="D22" s="1" t="s">
        <v>156</v>
      </c>
      <c r="E22" s="1" t="s">
        <v>318</v>
      </c>
      <c r="F22" s="1" t="s">
        <v>320</v>
      </c>
      <c r="G22" s="1" t="s">
        <v>215</v>
      </c>
      <c r="H22" s="1" t="s">
        <v>244</v>
      </c>
      <c r="I22" s="7" t="s">
        <v>321</v>
      </c>
      <c r="J22" s="17">
        <v>53</v>
      </c>
      <c r="K22" s="17">
        <v>38.874720000000003</v>
      </c>
      <c r="L22" s="17">
        <v>-77.002600000000001</v>
      </c>
      <c r="M22" s="17">
        <v>0</v>
      </c>
      <c r="N22" s="17">
        <v>53</v>
      </c>
      <c r="O22" s="17">
        <v>0</v>
      </c>
      <c r="P22" s="17">
        <v>0</v>
      </c>
      <c r="Q22" s="17">
        <v>0</v>
      </c>
      <c r="R22" s="17">
        <v>313295</v>
      </c>
      <c r="S22" s="17">
        <v>399778.7</v>
      </c>
      <c r="T22" s="17">
        <v>134099.4</v>
      </c>
      <c r="U22" s="1" t="s">
        <v>323</v>
      </c>
      <c r="V22" s="1" t="s">
        <v>108</v>
      </c>
    </row>
    <row r="23" spans="1:22">
      <c r="A23" s="17">
        <v>-81.529200000000003</v>
      </c>
      <c r="B23" s="17">
        <v>37.577269999999999</v>
      </c>
      <c r="C23" s="17">
        <v>1281</v>
      </c>
      <c r="D23" s="1" t="s">
        <v>156</v>
      </c>
      <c r="E23" s="1" t="s">
        <v>326</v>
      </c>
      <c r="F23" s="1" t="s">
        <v>327</v>
      </c>
      <c r="G23" s="1" t="s">
        <v>215</v>
      </c>
      <c r="H23" s="1" t="s">
        <v>101</v>
      </c>
      <c r="I23" s="7" t="s">
        <v>222</v>
      </c>
      <c r="J23" s="17">
        <v>8</v>
      </c>
      <c r="K23" s="19"/>
      <c r="L23" s="19"/>
      <c r="M23" s="17">
        <v>0</v>
      </c>
      <c r="N23" s="17">
        <v>0</v>
      </c>
      <c r="O23" s="17">
        <v>5</v>
      </c>
      <c r="P23" s="17">
        <v>3</v>
      </c>
      <c r="Q23" s="17">
        <v>0</v>
      </c>
      <c r="R23" s="19"/>
      <c r="S23" s="17">
        <v>0</v>
      </c>
      <c r="T23" s="17">
        <v>0</v>
      </c>
      <c r="U23" s="19"/>
      <c r="V23" s="1" t="s">
        <v>108</v>
      </c>
    </row>
    <row r="24" spans="1:22">
      <c r="A24" s="17">
        <v>-77.022099999999995</v>
      </c>
      <c r="B24" s="17">
        <v>38.93235</v>
      </c>
      <c r="C24" s="17">
        <v>194</v>
      </c>
      <c r="D24" s="1" t="s">
        <v>330</v>
      </c>
      <c r="E24" s="1" t="s">
        <v>332</v>
      </c>
      <c r="F24" s="1" t="s">
        <v>333</v>
      </c>
      <c r="G24" s="1" t="s">
        <v>99</v>
      </c>
      <c r="H24" s="1" t="s">
        <v>280</v>
      </c>
      <c r="I24" s="7" t="s">
        <v>334</v>
      </c>
      <c r="J24" s="17">
        <v>189</v>
      </c>
      <c r="K24" s="17">
        <v>38.932340000000003</v>
      </c>
      <c r="L24" s="17">
        <v>-77.022099999999995</v>
      </c>
      <c r="M24" s="17">
        <v>57</v>
      </c>
      <c r="N24" s="17">
        <v>0</v>
      </c>
      <c r="O24" s="17">
        <v>45</v>
      </c>
      <c r="P24" s="17">
        <v>0</v>
      </c>
      <c r="Q24" s="17">
        <v>87</v>
      </c>
      <c r="R24" s="17">
        <v>285318</v>
      </c>
      <c r="S24" s="17">
        <v>398080.9</v>
      </c>
      <c r="T24" s="17">
        <v>140495.4</v>
      </c>
      <c r="U24" s="1" t="s">
        <v>336</v>
      </c>
      <c r="V24" s="1" t="s">
        <v>108</v>
      </c>
    </row>
    <row r="25" spans="1:22">
      <c r="A25" s="17">
        <v>-77.023399999999995</v>
      </c>
      <c r="B25" s="17">
        <v>38.928820000000002</v>
      </c>
      <c r="C25" s="17">
        <v>447</v>
      </c>
      <c r="D25" s="1" t="s">
        <v>330</v>
      </c>
      <c r="E25" s="1" t="s">
        <v>340</v>
      </c>
      <c r="F25" s="1" t="s">
        <v>342</v>
      </c>
      <c r="G25" s="1" t="s">
        <v>99</v>
      </c>
      <c r="H25" s="1" t="s">
        <v>280</v>
      </c>
      <c r="I25" s="7" t="s">
        <v>343</v>
      </c>
      <c r="J25" s="17">
        <v>201</v>
      </c>
      <c r="K25" s="19"/>
      <c r="L25" s="19"/>
      <c r="M25" s="17">
        <v>90</v>
      </c>
      <c r="N25" s="17">
        <v>0</v>
      </c>
      <c r="O25" s="17">
        <v>111</v>
      </c>
      <c r="P25" s="17">
        <v>0</v>
      </c>
      <c r="Q25" s="17">
        <v>0</v>
      </c>
      <c r="R25" s="17">
        <v>294551</v>
      </c>
      <c r="S25" s="17">
        <v>397969.6</v>
      </c>
      <c r="T25" s="17">
        <v>140103.6</v>
      </c>
      <c r="U25" s="1" t="s">
        <v>347</v>
      </c>
      <c r="V25" s="1" t="s">
        <v>108</v>
      </c>
    </row>
    <row r="26" spans="1:22">
      <c r="A26" s="17">
        <v>-76.999700000000004</v>
      </c>
      <c r="B26" s="17">
        <v>38.907110000000003</v>
      </c>
      <c r="C26" s="17">
        <v>1282</v>
      </c>
      <c r="D26" s="1" t="s">
        <v>208</v>
      </c>
      <c r="E26" s="1" t="s">
        <v>349</v>
      </c>
      <c r="F26" s="1" t="s">
        <v>350</v>
      </c>
      <c r="G26" s="1" t="s">
        <v>99</v>
      </c>
      <c r="H26" s="1" t="s">
        <v>101</v>
      </c>
      <c r="I26" s="7" t="s">
        <v>235</v>
      </c>
      <c r="J26" s="17">
        <v>14</v>
      </c>
      <c r="K26" s="17">
        <v>38.907209999999999</v>
      </c>
      <c r="L26" s="17">
        <v>-77</v>
      </c>
      <c r="M26" s="17">
        <v>0</v>
      </c>
      <c r="N26" s="17">
        <v>0</v>
      </c>
      <c r="O26" s="17">
        <v>7</v>
      </c>
      <c r="P26" s="17">
        <v>7</v>
      </c>
      <c r="Q26" s="17">
        <v>0</v>
      </c>
      <c r="R26" s="17">
        <v>28323</v>
      </c>
      <c r="S26" s="17">
        <v>400029</v>
      </c>
      <c r="T26" s="17">
        <v>137694</v>
      </c>
      <c r="U26" s="1" t="s">
        <v>355</v>
      </c>
      <c r="V26" s="1" t="s">
        <v>108</v>
      </c>
    </row>
    <row r="27" spans="1:22">
      <c r="A27" s="17">
        <v>-81.529200000000003</v>
      </c>
      <c r="B27" s="17">
        <v>37.577269999999999</v>
      </c>
      <c r="C27" s="17">
        <v>1283</v>
      </c>
      <c r="D27" s="1" t="s">
        <v>156</v>
      </c>
      <c r="E27" s="1" t="s">
        <v>358</v>
      </c>
      <c r="F27" s="1" t="s">
        <v>359</v>
      </c>
      <c r="G27" s="1" t="s">
        <v>99</v>
      </c>
      <c r="H27" s="1" t="s">
        <v>101</v>
      </c>
      <c r="I27" s="7" t="s">
        <v>230</v>
      </c>
      <c r="J27" s="17">
        <v>50</v>
      </c>
      <c r="K27" s="19"/>
      <c r="L27" s="19"/>
      <c r="M27" s="17">
        <v>0</v>
      </c>
      <c r="N27" s="17">
        <v>0</v>
      </c>
      <c r="O27" s="17">
        <v>25</v>
      </c>
      <c r="P27" s="17">
        <v>25</v>
      </c>
      <c r="Q27" s="17">
        <v>0</v>
      </c>
      <c r="R27" s="19"/>
      <c r="S27" s="17">
        <v>0</v>
      </c>
      <c r="T27" s="17">
        <v>0</v>
      </c>
      <c r="U27" s="19"/>
      <c r="V27" s="1" t="s">
        <v>108</v>
      </c>
    </row>
    <row r="28" spans="1:22">
      <c r="A28" s="17">
        <v>-77.023600000000002</v>
      </c>
      <c r="B28" s="17">
        <v>38.908430000000003</v>
      </c>
      <c r="C28" s="17">
        <v>1210</v>
      </c>
      <c r="D28" s="1" t="s">
        <v>156</v>
      </c>
      <c r="E28" s="1" t="s">
        <v>369</v>
      </c>
      <c r="F28" s="1" t="s">
        <v>370</v>
      </c>
      <c r="G28" s="1" t="s">
        <v>215</v>
      </c>
      <c r="H28" s="1" t="s">
        <v>244</v>
      </c>
      <c r="I28" s="7" t="s">
        <v>254</v>
      </c>
      <c r="J28" s="17">
        <v>6</v>
      </c>
      <c r="K28" s="17">
        <v>38.908299999999997</v>
      </c>
      <c r="L28" s="17">
        <v>-77.023700000000005</v>
      </c>
      <c r="M28" s="17">
        <v>0</v>
      </c>
      <c r="N28" s="17">
        <v>4</v>
      </c>
      <c r="O28" s="17">
        <v>0</v>
      </c>
      <c r="P28" s="17">
        <v>2</v>
      </c>
      <c r="Q28" s="17">
        <v>0</v>
      </c>
      <c r="R28" s="17">
        <v>279953</v>
      </c>
      <c r="S28" s="17">
        <v>397955.7</v>
      </c>
      <c r="T28" s="17">
        <v>137840.9</v>
      </c>
      <c r="U28" s="1" t="s">
        <v>372</v>
      </c>
      <c r="V28" s="1" t="s">
        <v>108</v>
      </c>
    </row>
    <row r="29" spans="1:22">
      <c r="A29" s="17">
        <v>-76.998500000000007</v>
      </c>
      <c r="B29" s="17">
        <v>38.907519999999998</v>
      </c>
      <c r="C29" s="17">
        <v>1284</v>
      </c>
      <c r="D29" s="1" t="s">
        <v>208</v>
      </c>
      <c r="E29" s="1" t="s">
        <v>373</v>
      </c>
      <c r="F29" s="1" t="s">
        <v>374</v>
      </c>
      <c r="G29" s="1" t="s">
        <v>99</v>
      </c>
      <c r="H29" s="1" t="s">
        <v>101</v>
      </c>
      <c r="I29" s="7" t="s">
        <v>375</v>
      </c>
      <c r="J29" s="17">
        <v>30</v>
      </c>
      <c r="K29" s="19"/>
      <c r="L29" s="19"/>
      <c r="M29" s="17">
        <v>0</v>
      </c>
      <c r="N29" s="17">
        <v>0</v>
      </c>
      <c r="O29" s="17">
        <v>15</v>
      </c>
      <c r="P29" s="17">
        <v>15</v>
      </c>
      <c r="Q29" s="17">
        <v>0</v>
      </c>
      <c r="R29" s="17">
        <v>285985</v>
      </c>
      <c r="S29" s="17">
        <v>400127.3</v>
      </c>
      <c r="T29" s="17">
        <v>137739.6</v>
      </c>
      <c r="U29" s="1" t="s">
        <v>377</v>
      </c>
      <c r="V29" s="1" t="s">
        <v>108</v>
      </c>
    </row>
    <row r="30" spans="1:22">
      <c r="A30" s="17">
        <v>-76.973799999999997</v>
      </c>
      <c r="B30" s="17">
        <v>38.88259</v>
      </c>
      <c r="C30" s="17">
        <v>140</v>
      </c>
      <c r="D30" s="1" t="s">
        <v>166</v>
      </c>
      <c r="E30" s="1" t="s">
        <v>380</v>
      </c>
      <c r="F30" s="1" t="s">
        <v>381</v>
      </c>
      <c r="G30" s="1" t="s">
        <v>215</v>
      </c>
      <c r="H30" s="1" t="s">
        <v>383</v>
      </c>
      <c r="I30" s="7" t="s">
        <v>384</v>
      </c>
      <c r="J30" s="17">
        <v>104</v>
      </c>
      <c r="K30" s="17">
        <v>38.882579999999997</v>
      </c>
      <c r="L30" s="17">
        <v>-76.973799999999997</v>
      </c>
      <c r="M30" s="17">
        <v>52</v>
      </c>
      <c r="N30" s="17">
        <v>0</v>
      </c>
      <c r="O30" s="17">
        <v>52</v>
      </c>
      <c r="P30" s="17">
        <v>0</v>
      </c>
      <c r="Q30" s="17">
        <v>0</v>
      </c>
      <c r="R30" s="19"/>
      <c r="S30" s="17">
        <v>402274.4</v>
      </c>
      <c r="T30" s="17">
        <v>134971.79999999999</v>
      </c>
      <c r="U30" s="19"/>
      <c r="V30" s="1" t="s">
        <v>108</v>
      </c>
    </row>
    <row r="31" spans="1:22">
      <c r="A31" s="17">
        <v>-77.024600000000007</v>
      </c>
      <c r="B31" s="17">
        <v>38.920319999999997</v>
      </c>
      <c r="C31" s="17">
        <v>223</v>
      </c>
      <c r="D31" s="1" t="s">
        <v>330</v>
      </c>
      <c r="E31" s="1" t="s">
        <v>385</v>
      </c>
      <c r="F31" s="1" t="s">
        <v>386</v>
      </c>
      <c r="G31" s="1" t="s">
        <v>215</v>
      </c>
      <c r="H31" s="1" t="s">
        <v>280</v>
      </c>
      <c r="I31" s="7" t="s">
        <v>387</v>
      </c>
      <c r="J31" s="17">
        <v>126</v>
      </c>
      <c r="K31" s="17">
        <v>38.920310000000001</v>
      </c>
      <c r="L31" s="17">
        <v>-77.024600000000007</v>
      </c>
      <c r="M31" s="17">
        <v>32</v>
      </c>
      <c r="N31" s="17">
        <v>94</v>
      </c>
      <c r="O31" s="17">
        <v>0</v>
      </c>
      <c r="P31" s="17">
        <v>0</v>
      </c>
      <c r="Q31" s="17">
        <v>0</v>
      </c>
      <c r="R31" s="17">
        <v>284325</v>
      </c>
      <c r="S31" s="17">
        <v>397862.6</v>
      </c>
      <c r="T31" s="17">
        <v>139160.20000000001</v>
      </c>
      <c r="U31" s="1" t="s">
        <v>389</v>
      </c>
      <c r="V31" s="1" t="s">
        <v>108</v>
      </c>
    </row>
    <row r="32" spans="1:22">
      <c r="A32" s="17">
        <v>-76.986599999999996</v>
      </c>
      <c r="B32" s="17">
        <v>38.882620000000003</v>
      </c>
      <c r="C32" s="17">
        <v>1229</v>
      </c>
      <c r="D32" s="1" t="s">
        <v>156</v>
      </c>
      <c r="E32" s="1" t="s">
        <v>392</v>
      </c>
      <c r="F32" s="1" t="s">
        <v>395</v>
      </c>
      <c r="G32" s="1" t="s">
        <v>215</v>
      </c>
      <c r="H32" s="1" t="s">
        <v>244</v>
      </c>
      <c r="I32" s="7" t="s">
        <v>294</v>
      </c>
      <c r="J32" s="17">
        <v>13</v>
      </c>
      <c r="K32" s="17">
        <v>38.882640000000002</v>
      </c>
      <c r="L32" s="17">
        <v>-76.986599999999996</v>
      </c>
      <c r="M32" s="17">
        <v>0</v>
      </c>
      <c r="N32" s="17">
        <v>8</v>
      </c>
      <c r="O32" s="17">
        <v>0</v>
      </c>
      <c r="P32" s="17">
        <v>5</v>
      </c>
      <c r="Q32" s="17">
        <v>0</v>
      </c>
      <c r="R32" s="17">
        <v>289426</v>
      </c>
      <c r="S32" s="17">
        <v>401160.6</v>
      </c>
      <c r="T32" s="17">
        <v>134975.4</v>
      </c>
      <c r="U32" s="1" t="s">
        <v>400</v>
      </c>
      <c r="V32" s="1" t="s">
        <v>108</v>
      </c>
    </row>
    <row r="33" spans="1:22">
      <c r="A33" s="17">
        <v>-77.001599999999996</v>
      </c>
      <c r="B33" s="17">
        <v>38.907060000000001</v>
      </c>
      <c r="C33" s="17">
        <v>1290</v>
      </c>
      <c r="D33" s="1" t="s">
        <v>156</v>
      </c>
      <c r="E33" s="1" t="s">
        <v>409</v>
      </c>
      <c r="F33" s="1" t="s">
        <v>411</v>
      </c>
      <c r="G33" s="1" t="s">
        <v>215</v>
      </c>
      <c r="H33" s="1" t="s">
        <v>244</v>
      </c>
      <c r="I33" s="7" t="s">
        <v>288</v>
      </c>
      <c r="J33" s="17">
        <v>46</v>
      </c>
      <c r="K33" s="17">
        <v>38.907060000000001</v>
      </c>
      <c r="L33" s="17">
        <v>-77.001599999999996</v>
      </c>
      <c r="M33" s="17">
        <v>0</v>
      </c>
      <c r="N33" s="17">
        <v>12</v>
      </c>
      <c r="O33" s="17">
        <v>15</v>
      </c>
      <c r="P33" s="17">
        <v>19</v>
      </c>
      <c r="Q33" s="17">
        <v>0</v>
      </c>
      <c r="R33" s="17">
        <v>287372</v>
      </c>
      <c r="S33" s="17">
        <v>399864.5</v>
      </c>
      <c r="T33" s="17">
        <v>137688.4</v>
      </c>
      <c r="U33" s="1" t="s">
        <v>420</v>
      </c>
      <c r="V33" s="1" t="s">
        <v>108</v>
      </c>
    </row>
    <row r="34" spans="1:22">
      <c r="A34" s="17">
        <v>-77.000399999999999</v>
      </c>
      <c r="B34" s="17">
        <v>38.908709999999999</v>
      </c>
      <c r="C34" s="17">
        <v>1458</v>
      </c>
      <c r="D34" s="1" t="s">
        <v>208</v>
      </c>
      <c r="E34" s="1" t="s">
        <v>425</v>
      </c>
      <c r="F34" s="1" t="s">
        <v>426</v>
      </c>
      <c r="G34" s="1" t="s">
        <v>215</v>
      </c>
      <c r="H34" s="1" t="s">
        <v>101</v>
      </c>
      <c r="I34" s="7" t="s">
        <v>428</v>
      </c>
      <c r="J34" s="17">
        <v>49</v>
      </c>
      <c r="K34" s="17">
        <v>38.908700000000003</v>
      </c>
      <c r="L34" s="17">
        <v>-77.000399999999999</v>
      </c>
      <c r="M34" s="17">
        <v>0</v>
      </c>
      <c r="N34" s="17">
        <v>0</v>
      </c>
      <c r="O34" s="17">
        <v>1</v>
      </c>
      <c r="P34" s="17">
        <v>48</v>
      </c>
      <c r="Q34" s="17">
        <v>0</v>
      </c>
      <c r="R34" s="19"/>
      <c r="S34" s="17">
        <v>399961.5</v>
      </c>
      <c r="T34" s="17">
        <v>137871.4</v>
      </c>
      <c r="U34" s="19"/>
      <c r="V34" s="1" t="s">
        <v>108</v>
      </c>
    </row>
    <row r="35" spans="1:22">
      <c r="A35" s="17">
        <v>-77.000399999999999</v>
      </c>
      <c r="B35" s="17">
        <v>38.908709999999999</v>
      </c>
      <c r="C35" s="17">
        <v>1291</v>
      </c>
      <c r="D35" s="1" t="s">
        <v>208</v>
      </c>
      <c r="E35" s="1" t="s">
        <v>425</v>
      </c>
      <c r="F35" s="1" t="s">
        <v>434</v>
      </c>
      <c r="G35" s="1" t="s">
        <v>215</v>
      </c>
      <c r="H35" s="1" t="s">
        <v>101</v>
      </c>
      <c r="I35" s="7" t="s">
        <v>299</v>
      </c>
      <c r="J35" s="17">
        <v>62</v>
      </c>
      <c r="K35" s="17">
        <v>38.908700000000003</v>
      </c>
      <c r="L35" s="17">
        <v>-77.000399999999999</v>
      </c>
      <c r="M35" s="17">
        <v>0</v>
      </c>
      <c r="N35" s="17">
        <v>0</v>
      </c>
      <c r="O35" s="17">
        <v>31</v>
      </c>
      <c r="P35" s="17">
        <v>31</v>
      </c>
      <c r="Q35" s="17">
        <v>0</v>
      </c>
      <c r="R35" s="19"/>
      <c r="S35" s="17">
        <v>399961.5</v>
      </c>
      <c r="T35" s="17">
        <v>137871.4</v>
      </c>
      <c r="U35" s="19"/>
      <c r="V35" s="1" t="s">
        <v>108</v>
      </c>
    </row>
    <row r="36" spans="1:22">
      <c r="A36" s="17">
        <v>-81.529200000000003</v>
      </c>
      <c r="B36" s="17">
        <v>37.577269999999999</v>
      </c>
      <c r="C36" s="17">
        <v>1293</v>
      </c>
      <c r="D36" s="1" t="s">
        <v>208</v>
      </c>
      <c r="E36" s="1" t="s">
        <v>440</v>
      </c>
      <c r="F36" s="1" t="s">
        <v>442</v>
      </c>
      <c r="G36" s="1" t="s">
        <v>99</v>
      </c>
      <c r="H36" s="1" t="s">
        <v>101</v>
      </c>
      <c r="I36" s="7" t="s">
        <v>306</v>
      </c>
      <c r="J36" s="17">
        <v>145</v>
      </c>
      <c r="K36" s="19"/>
      <c r="L36" s="19"/>
      <c r="M36" s="17">
        <v>0</v>
      </c>
      <c r="N36" s="17">
        <v>0</v>
      </c>
      <c r="O36" s="17">
        <v>45</v>
      </c>
      <c r="P36" s="17">
        <v>100</v>
      </c>
      <c r="Q36" s="17">
        <v>0</v>
      </c>
      <c r="R36" s="19"/>
      <c r="S36" s="17">
        <v>0</v>
      </c>
      <c r="T36" s="17">
        <v>0</v>
      </c>
      <c r="U36" s="19"/>
      <c r="V36" s="1" t="s">
        <v>108</v>
      </c>
    </row>
    <row r="37" spans="1:22">
      <c r="A37" s="17">
        <v>-77.001800000000003</v>
      </c>
      <c r="B37" s="17">
        <v>38.907389999999999</v>
      </c>
      <c r="C37" s="17">
        <v>1206</v>
      </c>
      <c r="D37" s="1" t="s">
        <v>156</v>
      </c>
      <c r="E37" s="1" t="s">
        <v>453</v>
      </c>
      <c r="F37" s="1" t="s">
        <v>455</v>
      </c>
      <c r="G37" s="1" t="s">
        <v>215</v>
      </c>
      <c r="H37" s="1" t="s">
        <v>244</v>
      </c>
      <c r="I37" s="7" t="s">
        <v>457</v>
      </c>
      <c r="J37" s="17">
        <v>4</v>
      </c>
      <c r="K37" s="17">
        <v>38.907380000000003</v>
      </c>
      <c r="L37" s="17">
        <v>-77.001800000000003</v>
      </c>
      <c r="M37" s="17">
        <v>0</v>
      </c>
      <c r="N37" s="17">
        <v>2</v>
      </c>
      <c r="O37" s="17">
        <v>0</v>
      </c>
      <c r="P37" s="17">
        <v>2</v>
      </c>
      <c r="Q37" s="17">
        <v>0</v>
      </c>
      <c r="R37" s="19"/>
      <c r="S37" s="17">
        <v>399844.4</v>
      </c>
      <c r="T37" s="17">
        <v>137724.5</v>
      </c>
      <c r="U37" s="19"/>
      <c r="V37" s="1" t="s">
        <v>108</v>
      </c>
    </row>
    <row r="38" spans="1:22">
      <c r="A38" s="17">
        <v>-77.0107</v>
      </c>
      <c r="B38" s="17">
        <v>38.903370000000002</v>
      </c>
      <c r="C38" s="17">
        <v>189</v>
      </c>
      <c r="D38" s="1" t="s">
        <v>156</v>
      </c>
      <c r="E38" s="1" t="s">
        <v>460</v>
      </c>
      <c r="F38" s="1" t="s">
        <v>461</v>
      </c>
      <c r="G38" s="1" t="s">
        <v>99</v>
      </c>
      <c r="H38" s="1" t="s">
        <v>280</v>
      </c>
      <c r="I38" s="7" t="s">
        <v>324</v>
      </c>
      <c r="J38" s="17">
        <v>387</v>
      </c>
      <c r="K38" s="17">
        <v>38.903359999999999</v>
      </c>
      <c r="L38" s="17">
        <v>-77.0107</v>
      </c>
      <c r="M38" s="17">
        <v>211</v>
      </c>
      <c r="N38" s="17">
        <v>75</v>
      </c>
      <c r="O38" s="17">
        <v>93</v>
      </c>
      <c r="P38" s="17">
        <v>8</v>
      </c>
      <c r="Q38" s="17">
        <v>0</v>
      </c>
      <c r="R38" s="17">
        <v>290893</v>
      </c>
      <c r="S38" s="17">
        <v>399070.8</v>
      </c>
      <c r="T38" s="17">
        <v>137278.5</v>
      </c>
      <c r="U38" s="1" t="s">
        <v>469</v>
      </c>
      <c r="V38" s="1" t="s">
        <v>108</v>
      </c>
    </row>
    <row r="39" spans="1:22">
      <c r="A39" s="17">
        <v>-77.002600000000001</v>
      </c>
      <c r="B39" s="17">
        <v>38.91187</v>
      </c>
      <c r="C39" s="17">
        <v>1295</v>
      </c>
      <c r="D39" s="1" t="s">
        <v>208</v>
      </c>
      <c r="E39" s="1" t="s">
        <v>473</v>
      </c>
      <c r="F39" s="1" t="s">
        <v>474</v>
      </c>
      <c r="G39" s="1" t="s">
        <v>215</v>
      </c>
      <c r="H39" s="1" t="s">
        <v>101</v>
      </c>
      <c r="I39" s="7" t="s">
        <v>312</v>
      </c>
      <c r="J39" s="17">
        <v>56</v>
      </c>
      <c r="K39" s="17">
        <v>38.91198</v>
      </c>
      <c r="L39" s="17">
        <v>-77.002399999999994</v>
      </c>
      <c r="M39" s="17">
        <v>0</v>
      </c>
      <c r="N39" s="17">
        <v>0</v>
      </c>
      <c r="O39" s="17">
        <v>28</v>
      </c>
      <c r="P39" s="17">
        <v>28</v>
      </c>
      <c r="Q39" s="17">
        <v>0</v>
      </c>
      <c r="R39" s="17">
        <v>301737</v>
      </c>
      <c r="S39" s="17">
        <v>399771.1</v>
      </c>
      <c r="T39" s="17">
        <v>138222.39999999999</v>
      </c>
      <c r="U39" s="1" t="s">
        <v>490</v>
      </c>
      <c r="V39" s="1" t="s">
        <v>108</v>
      </c>
    </row>
    <row r="40" spans="1:22">
      <c r="A40" s="17">
        <v>-76.987700000000004</v>
      </c>
      <c r="B40" s="17">
        <v>38.882559999999998</v>
      </c>
      <c r="C40" s="17">
        <v>1396</v>
      </c>
      <c r="D40" s="1" t="s">
        <v>156</v>
      </c>
      <c r="E40" s="1" t="s">
        <v>495</v>
      </c>
      <c r="F40" s="1" t="s">
        <v>497</v>
      </c>
      <c r="G40" s="1" t="s">
        <v>215</v>
      </c>
      <c r="H40" s="1" t="s">
        <v>244</v>
      </c>
      <c r="I40" s="7" t="s">
        <v>403</v>
      </c>
      <c r="J40" s="17">
        <v>5</v>
      </c>
      <c r="K40" s="17">
        <v>38.882550000000002</v>
      </c>
      <c r="L40" s="17">
        <v>-76.987700000000004</v>
      </c>
      <c r="M40" s="17">
        <v>0</v>
      </c>
      <c r="N40" s="17">
        <v>4</v>
      </c>
      <c r="O40" s="17">
        <v>0</v>
      </c>
      <c r="P40" s="17">
        <v>1</v>
      </c>
      <c r="Q40" s="17">
        <v>0</v>
      </c>
      <c r="R40" s="17">
        <v>317011</v>
      </c>
      <c r="S40" s="17">
        <v>401070.8</v>
      </c>
      <c r="T40" s="17">
        <v>134968.1</v>
      </c>
      <c r="U40" s="1" t="s">
        <v>505</v>
      </c>
      <c r="V40" s="1" t="s">
        <v>108</v>
      </c>
    </row>
    <row r="41" spans="1:22">
      <c r="A41" s="17">
        <v>-76.984499999999997</v>
      </c>
      <c r="B41" s="17">
        <v>38.879570000000001</v>
      </c>
      <c r="C41" s="17">
        <v>1298</v>
      </c>
      <c r="D41" s="1" t="s">
        <v>156</v>
      </c>
      <c r="E41" s="1" t="s">
        <v>508</v>
      </c>
      <c r="F41" s="1" t="s">
        <v>509</v>
      </c>
      <c r="G41" s="1" t="s">
        <v>215</v>
      </c>
      <c r="H41" s="1" t="s">
        <v>101</v>
      </c>
      <c r="I41" s="7" t="s">
        <v>412</v>
      </c>
      <c r="J41" s="17">
        <v>13</v>
      </c>
      <c r="K41" s="17">
        <v>38.879559999999998</v>
      </c>
      <c r="L41" s="17">
        <v>-76.984499999999997</v>
      </c>
      <c r="M41" s="17">
        <v>0</v>
      </c>
      <c r="N41" s="17">
        <v>0</v>
      </c>
      <c r="O41" s="17">
        <v>4</v>
      </c>
      <c r="P41" s="17">
        <v>9</v>
      </c>
      <c r="Q41" s="17">
        <v>0</v>
      </c>
      <c r="R41" s="19"/>
      <c r="S41" s="17">
        <v>401346.7</v>
      </c>
      <c r="T41" s="17">
        <v>134636.5</v>
      </c>
      <c r="U41" s="19"/>
      <c r="V41" s="1" t="s">
        <v>108</v>
      </c>
    </row>
    <row r="42" spans="1:22">
      <c r="A42" s="17">
        <v>-76.9268</v>
      </c>
      <c r="B42" s="17">
        <v>38.899419999999999</v>
      </c>
      <c r="C42" s="17">
        <v>53</v>
      </c>
      <c r="D42" s="1" t="s">
        <v>166</v>
      </c>
      <c r="E42" s="1" t="s">
        <v>512</v>
      </c>
      <c r="F42" s="1" t="s">
        <v>513</v>
      </c>
      <c r="G42" s="1" t="s">
        <v>514</v>
      </c>
      <c r="H42" s="1" t="s">
        <v>515</v>
      </c>
      <c r="I42" s="7" t="s">
        <v>516</v>
      </c>
      <c r="J42" s="17">
        <v>150</v>
      </c>
      <c r="K42" s="17">
        <v>38.899380000000001</v>
      </c>
      <c r="L42" s="17">
        <v>-76.926500000000004</v>
      </c>
      <c r="M42" s="17">
        <v>40</v>
      </c>
      <c r="N42" s="17">
        <v>10</v>
      </c>
      <c r="O42" s="17">
        <v>100</v>
      </c>
      <c r="P42" s="17">
        <v>0</v>
      </c>
      <c r="Q42" s="17">
        <v>0</v>
      </c>
      <c r="R42" s="17">
        <v>299817</v>
      </c>
      <c r="S42" s="17">
        <v>406347.9</v>
      </c>
      <c r="T42" s="17">
        <v>136842.1</v>
      </c>
      <c r="U42" s="1" t="s">
        <v>517</v>
      </c>
      <c r="V42" s="1" t="s">
        <v>108</v>
      </c>
    </row>
    <row r="43" spans="1:22">
      <c r="A43" s="17">
        <v>-77.001300000000001</v>
      </c>
      <c r="B43" s="17">
        <v>38.9</v>
      </c>
      <c r="C43" s="17">
        <v>1178</v>
      </c>
      <c r="D43" s="1" t="s">
        <v>156</v>
      </c>
      <c r="E43" s="1" t="s">
        <v>520</v>
      </c>
      <c r="F43" s="1" t="s">
        <v>521</v>
      </c>
      <c r="G43" s="1" t="s">
        <v>514</v>
      </c>
      <c r="H43" s="1" t="s">
        <v>244</v>
      </c>
      <c r="I43" s="7" t="s">
        <v>522</v>
      </c>
      <c r="J43" s="17">
        <v>9</v>
      </c>
      <c r="K43" s="17">
        <v>38.899949999999997</v>
      </c>
      <c r="L43" s="17">
        <v>-77.001400000000004</v>
      </c>
      <c r="M43" s="17">
        <v>0</v>
      </c>
      <c r="N43" s="17">
        <v>1</v>
      </c>
      <c r="O43" s="17">
        <v>1</v>
      </c>
      <c r="P43" s="17">
        <v>7</v>
      </c>
      <c r="Q43" s="17">
        <v>0</v>
      </c>
      <c r="R43" s="17">
        <v>39407</v>
      </c>
      <c r="S43" s="17">
        <v>399890.5</v>
      </c>
      <c r="T43" s="17">
        <v>136904</v>
      </c>
      <c r="U43" s="1" t="s">
        <v>523</v>
      </c>
      <c r="V43" s="1" t="s">
        <v>108</v>
      </c>
    </row>
    <row r="44" spans="1:22">
      <c r="A44" s="17">
        <v>-77.021900000000002</v>
      </c>
      <c r="B44" s="17">
        <v>38.878869999999999</v>
      </c>
      <c r="C44" s="17">
        <v>1179</v>
      </c>
      <c r="D44" s="1" t="s">
        <v>156</v>
      </c>
      <c r="E44" s="1" t="s">
        <v>524</v>
      </c>
      <c r="F44" s="1" t="s">
        <v>525</v>
      </c>
      <c r="G44" s="1" t="s">
        <v>514</v>
      </c>
      <c r="H44" s="1" t="s">
        <v>244</v>
      </c>
      <c r="I44" s="7" t="s">
        <v>416</v>
      </c>
      <c r="J44" s="17">
        <v>21</v>
      </c>
      <c r="K44" s="17">
        <v>38.878860000000003</v>
      </c>
      <c r="L44" s="17">
        <v>-77.021900000000002</v>
      </c>
      <c r="M44" s="17">
        <v>0</v>
      </c>
      <c r="N44" s="17">
        <v>9</v>
      </c>
      <c r="O44" s="17">
        <v>0</v>
      </c>
      <c r="P44" s="17">
        <v>12</v>
      </c>
      <c r="Q44" s="17">
        <v>0</v>
      </c>
      <c r="R44" s="19"/>
      <c r="S44" s="17">
        <v>398098.1</v>
      </c>
      <c r="T44" s="17">
        <v>134559.20000000001</v>
      </c>
      <c r="U44" s="19"/>
      <c r="V44" s="1" t="s">
        <v>108</v>
      </c>
    </row>
    <row r="45" spans="1:22">
      <c r="A45" s="17">
        <v>-76.998800000000003</v>
      </c>
      <c r="B45" s="17">
        <v>38.948140000000002</v>
      </c>
      <c r="C45" s="17">
        <v>1175</v>
      </c>
      <c r="D45" s="1" t="s">
        <v>208</v>
      </c>
      <c r="E45" s="1" t="s">
        <v>531</v>
      </c>
      <c r="F45" s="1" t="s">
        <v>534</v>
      </c>
      <c r="G45" s="1" t="s">
        <v>514</v>
      </c>
      <c r="H45" s="1" t="s">
        <v>244</v>
      </c>
      <c r="I45" s="7" t="s">
        <v>418</v>
      </c>
      <c r="J45" s="17">
        <v>5</v>
      </c>
      <c r="K45" s="17">
        <v>38.948129999999999</v>
      </c>
      <c r="L45" s="17">
        <v>-76.998800000000003</v>
      </c>
      <c r="M45" s="17">
        <v>0</v>
      </c>
      <c r="N45" s="17">
        <v>2</v>
      </c>
      <c r="O45" s="17">
        <v>0</v>
      </c>
      <c r="P45" s="17">
        <v>3</v>
      </c>
      <c r="Q45" s="17">
        <v>0</v>
      </c>
      <c r="R45" s="19"/>
      <c r="S45" s="17">
        <v>400105.1</v>
      </c>
      <c r="T45" s="17">
        <v>142248</v>
      </c>
      <c r="U45" s="19"/>
      <c r="V45" s="1" t="s">
        <v>108</v>
      </c>
    </row>
    <row r="46" spans="1:22">
      <c r="A46" s="17">
        <v>-77.030600000000007</v>
      </c>
      <c r="B46" s="17">
        <v>38.922710000000002</v>
      </c>
      <c r="C46" s="17">
        <v>1217</v>
      </c>
      <c r="D46" s="1" t="s">
        <v>330</v>
      </c>
      <c r="E46" s="1" t="s">
        <v>538</v>
      </c>
      <c r="F46" s="1" t="s">
        <v>539</v>
      </c>
      <c r="G46" s="1" t="s">
        <v>215</v>
      </c>
      <c r="H46" s="1" t="s">
        <v>244</v>
      </c>
      <c r="I46" s="7" t="s">
        <v>427</v>
      </c>
      <c r="J46" s="17">
        <v>17</v>
      </c>
      <c r="K46" s="17">
        <v>38.922800000000002</v>
      </c>
      <c r="L46" s="17">
        <v>-77.030699999999996</v>
      </c>
      <c r="M46" s="17">
        <v>0</v>
      </c>
      <c r="N46" s="17">
        <v>13</v>
      </c>
      <c r="O46" s="17">
        <v>0</v>
      </c>
      <c r="P46" s="17">
        <v>4</v>
      </c>
      <c r="Q46" s="17">
        <v>0</v>
      </c>
      <c r="R46" s="17">
        <v>232073</v>
      </c>
      <c r="S46" s="17">
        <v>397347.4</v>
      </c>
      <c r="T46" s="17">
        <v>139426</v>
      </c>
      <c r="U46" s="1" t="s">
        <v>544</v>
      </c>
      <c r="V46" s="1" t="s">
        <v>108</v>
      </c>
    </row>
    <row r="47" spans="1:22">
      <c r="A47" s="17">
        <v>-76.996700000000004</v>
      </c>
      <c r="B47" s="17">
        <v>38.928800000000003</v>
      </c>
      <c r="C47" s="17">
        <v>1299</v>
      </c>
      <c r="D47" s="1" t="s">
        <v>208</v>
      </c>
      <c r="E47" s="1" t="s">
        <v>545</v>
      </c>
      <c r="F47" s="1" t="s">
        <v>546</v>
      </c>
      <c r="G47" s="1" t="s">
        <v>215</v>
      </c>
      <c r="H47" s="1" t="s">
        <v>101</v>
      </c>
      <c r="I47" s="7" t="s">
        <v>437</v>
      </c>
      <c r="J47" s="17">
        <v>3</v>
      </c>
      <c r="K47" s="19"/>
      <c r="L47" s="19"/>
      <c r="M47" s="17">
        <v>0</v>
      </c>
      <c r="N47" s="17">
        <v>0</v>
      </c>
      <c r="O47" s="17">
        <v>2</v>
      </c>
      <c r="P47" s="17">
        <v>1</v>
      </c>
      <c r="Q47" s="17">
        <v>0</v>
      </c>
      <c r="R47" s="17">
        <v>156288</v>
      </c>
      <c r="S47" s="17">
        <v>400289.6</v>
      </c>
      <c r="T47" s="17">
        <v>140101.79999999999</v>
      </c>
      <c r="U47" s="1" t="s">
        <v>552</v>
      </c>
      <c r="V47" s="1" t="s">
        <v>108</v>
      </c>
    </row>
    <row r="48" spans="1:22">
      <c r="A48" s="17">
        <v>-77.001499999999993</v>
      </c>
      <c r="B48" s="17">
        <v>38.907870000000003</v>
      </c>
      <c r="C48" s="17">
        <v>1203</v>
      </c>
      <c r="D48" s="1" t="s">
        <v>208</v>
      </c>
      <c r="E48" s="1" t="s">
        <v>553</v>
      </c>
      <c r="F48" s="1" t="s">
        <v>554</v>
      </c>
      <c r="G48" s="1" t="s">
        <v>514</v>
      </c>
      <c r="H48" s="1" t="s">
        <v>244</v>
      </c>
      <c r="I48" s="7" t="s">
        <v>448</v>
      </c>
      <c r="J48" s="17">
        <v>27</v>
      </c>
      <c r="K48" s="17">
        <v>38.907859999999999</v>
      </c>
      <c r="L48" s="17">
        <v>-77.001499999999993</v>
      </c>
      <c r="M48" s="17">
        <v>0</v>
      </c>
      <c r="N48" s="17">
        <v>7</v>
      </c>
      <c r="O48" s="17">
        <v>0</v>
      </c>
      <c r="P48" s="17">
        <v>20</v>
      </c>
      <c r="Q48" s="17">
        <v>0</v>
      </c>
      <c r="R48" s="17">
        <v>287746</v>
      </c>
      <c r="S48" s="17">
        <v>399873.1</v>
      </c>
      <c r="T48" s="17">
        <v>137777.70000000001</v>
      </c>
      <c r="U48" s="1" t="s">
        <v>556</v>
      </c>
      <c r="V48" s="1" t="s">
        <v>108</v>
      </c>
    </row>
    <row r="49" spans="1:22">
      <c r="A49" s="17">
        <v>-77.024900000000002</v>
      </c>
      <c r="B49" s="17">
        <v>38.921080000000003</v>
      </c>
      <c r="C49" s="17">
        <v>1204</v>
      </c>
      <c r="D49" s="1" t="s">
        <v>330</v>
      </c>
      <c r="E49" s="1" t="s">
        <v>557</v>
      </c>
      <c r="F49" s="1" t="s">
        <v>558</v>
      </c>
      <c r="G49" s="1" t="s">
        <v>514</v>
      </c>
      <c r="H49" s="1" t="s">
        <v>244</v>
      </c>
      <c r="I49" s="7" t="s">
        <v>560</v>
      </c>
      <c r="J49" s="17">
        <v>27</v>
      </c>
      <c r="K49" s="17">
        <v>38.921219999999998</v>
      </c>
      <c r="L49" s="17">
        <v>-77.025000000000006</v>
      </c>
      <c r="M49" s="17">
        <v>0</v>
      </c>
      <c r="N49" s="17">
        <v>0</v>
      </c>
      <c r="O49" s="17">
        <v>4</v>
      </c>
      <c r="P49" s="17">
        <v>23</v>
      </c>
      <c r="Q49" s="17">
        <v>0</v>
      </c>
      <c r="R49" s="17">
        <v>232313</v>
      </c>
      <c r="S49" s="17">
        <v>397837.9</v>
      </c>
      <c r="T49" s="17">
        <v>139245.29999999999</v>
      </c>
      <c r="U49" s="1" t="s">
        <v>562</v>
      </c>
      <c r="V49" s="1" t="s">
        <v>108</v>
      </c>
    </row>
    <row r="50" spans="1:22">
      <c r="A50" s="17">
        <v>-81.529200000000003</v>
      </c>
      <c r="B50" s="17">
        <v>37.577269999999999</v>
      </c>
      <c r="C50" s="17">
        <v>1274</v>
      </c>
      <c r="D50" s="1" t="s">
        <v>208</v>
      </c>
      <c r="E50" s="19"/>
      <c r="F50" s="1" t="s">
        <v>564</v>
      </c>
      <c r="G50" s="1" t="s">
        <v>99</v>
      </c>
      <c r="H50" s="1" t="s">
        <v>101</v>
      </c>
      <c r="I50" s="7" t="s">
        <v>566</v>
      </c>
      <c r="J50" s="17">
        <v>331</v>
      </c>
      <c r="K50" s="19"/>
      <c r="L50" s="19"/>
      <c r="M50" s="17">
        <v>265</v>
      </c>
      <c r="N50" s="17">
        <v>0</v>
      </c>
      <c r="O50" s="17">
        <v>0</v>
      </c>
      <c r="P50" s="17">
        <v>66</v>
      </c>
      <c r="Q50" s="17">
        <v>0</v>
      </c>
      <c r="R50" s="19"/>
      <c r="S50" s="17">
        <v>0</v>
      </c>
      <c r="T50" s="17">
        <v>0</v>
      </c>
      <c r="U50" s="19"/>
      <c r="V50" s="1" t="s">
        <v>108</v>
      </c>
    </row>
    <row r="51" spans="1:22">
      <c r="A51" s="17">
        <v>-77.008700000000005</v>
      </c>
      <c r="B51" s="17">
        <v>38.874890000000001</v>
      </c>
      <c r="C51" s="17">
        <v>1194</v>
      </c>
      <c r="D51" s="1" t="s">
        <v>156</v>
      </c>
      <c r="E51" s="1" t="s">
        <v>569</v>
      </c>
      <c r="F51" s="1" t="s">
        <v>570</v>
      </c>
      <c r="G51" s="1" t="s">
        <v>514</v>
      </c>
      <c r="H51" s="1" t="s">
        <v>268</v>
      </c>
      <c r="I51" s="7" t="s">
        <v>572</v>
      </c>
      <c r="J51" s="17">
        <v>23</v>
      </c>
      <c r="K51" s="17">
        <v>38.874890000000001</v>
      </c>
      <c r="L51" s="17">
        <v>-77.008700000000005</v>
      </c>
      <c r="M51" s="17">
        <v>0</v>
      </c>
      <c r="N51" s="17">
        <v>0</v>
      </c>
      <c r="O51" s="17">
        <v>0</v>
      </c>
      <c r="P51" s="17">
        <v>23</v>
      </c>
      <c r="Q51" s="17">
        <v>0</v>
      </c>
      <c r="R51" s="17">
        <v>277927</v>
      </c>
      <c r="S51" s="17">
        <v>399246.1</v>
      </c>
      <c r="T51" s="17">
        <v>134117.29999999999</v>
      </c>
      <c r="U51" s="1" t="s">
        <v>575</v>
      </c>
      <c r="V51" s="1" t="s">
        <v>108</v>
      </c>
    </row>
    <row r="52" spans="1:22">
      <c r="A52" s="17">
        <v>-76.999099999999999</v>
      </c>
      <c r="B52" s="17">
        <v>38.900060000000003</v>
      </c>
      <c r="C52" s="17">
        <v>1037</v>
      </c>
      <c r="D52" s="1" t="s">
        <v>156</v>
      </c>
      <c r="E52" s="1" t="s">
        <v>578</v>
      </c>
      <c r="F52" s="1" t="s">
        <v>579</v>
      </c>
      <c r="G52" s="1" t="s">
        <v>514</v>
      </c>
      <c r="H52" s="1" t="s">
        <v>244</v>
      </c>
      <c r="I52" s="7" t="s">
        <v>481</v>
      </c>
      <c r="J52" s="17">
        <v>3</v>
      </c>
      <c r="K52" s="17">
        <v>38.89996</v>
      </c>
      <c r="L52" s="17">
        <v>-76.999099999999999</v>
      </c>
      <c r="M52" s="17">
        <v>0</v>
      </c>
      <c r="N52" s="17">
        <v>3</v>
      </c>
      <c r="O52" s="17">
        <v>0</v>
      </c>
      <c r="P52" s="17">
        <v>0</v>
      </c>
      <c r="Q52" s="17">
        <v>0</v>
      </c>
      <c r="R52" s="17">
        <v>15247</v>
      </c>
      <c r="S52" s="17">
        <v>400075</v>
      </c>
      <c r="T52" s="17">
        <v>136911.29999999999</v>
      </c>
      <c r="U52" s="1" t="s">
        <v>582</v>
      </c>
      <c r="V52" s="1" t="s">
        <v>108</v>
      </c>
    </row>
    <row r="53" spans="1:22">
      <c r="A53" s="17">
        <v>-77.0244</v>
      </c>
      <c r="B53" s="17">
        <v>38.904389999999999</v>
      </c>
      <c r="C53" s="17">
        <v>297</v>
      </c>
      <c r="D53" s="1" t="s">
        <v>263</v>
      </c>
      <c r="E53" s="1" t="s">
        <v>587</v>
      </c>
      <c r="F53" s="1" t="s">
        <v>588</v>
      </c>
      <c r="G53" s="1" t="s">
        <v>215</v>
      </c>
      <c r="H53" s="1" t="s">
        <v>244</v>
      </c>
      <c r="I53" s="7" t="s">
        <v>485</v>
      </c>
      <c r="J53" s="17">
        <v>23</v>
      </c>
      <c r="K53" s="17">
        <v>38.904470000000003</v>
      </c>
      <c r="L53" s="17">
        <v>-77.024299999999997</v>
      </c>
      <c r="M53" s="17">
        <v>0</v>
      </c>
      <c r="N53" s="17">
        <v>0</v>
      </c>
      <c r="O53" s="17">
        <v>19</v>
      </c>
      <c r="P53" s="17">
        <v>4</v>
      </c>
      <c r="Q53" s="17">
        <v>0</v>
      </c>
      <c r="R53" s="17">
        <v>313138</v>
      </c>
      <c r="S53" s="17">
        <v>397885.4</v>
      </c>
      <c r="T53" s="17">
        <v>137391.79999999999</v>
      </c>
      <c r="U53" s="1" t="s">
        <v>590</v>
      </c>
      <c r="V53" s="1" t="s">
        <v>108</v>
      </c>
    </row>
    <row r="54" spans="1:22">
      <c r="A54" s="17">
        <v>-77.0334</v>
      </c>
      <c r="B54" s="17">
        <v>38.91722</v>
      </c>
      <c r="C54" s="17">
        <v>207</v>
      </c>
      <c r="D54" s="1" t="s">
        <v>330</v>
      </c>
      <c r="E54" s="1" t="s">
        <v>591</v>
      </c>
      <c r="F54" s="1" t="s">
        <v>592</v>
      </c>
      <c r="G54" s="1" t="s">
        <v>514</v>
      </c>
      <c r="H54" s="1" t="s">
        <v>244</v>
      </c>
      <c r="I54" s="7" t="s">
        <v>593</v>
      </c>
      <c r="J54" s="17">
        <v>48</v>
      </c>
      <c r="K54" s="17">
        <v>38.917230000000004</v>
      </c>
      <c r="L54" s="17">
        <v>-77.033799999999999</v>
      </c>
      <c r="M54" s="17">
        <v>0</v>
      </c>
      <c r="N54" s="17">
        <v>48</v>
      </c>
      <c r="O54" s="17">
        <v>0</v>
      </c>
      <c r="P54" s="17">
        <v>0</v>
      </c>
      <c r="Q54" s="17">
        <v>0</v>
      </c>
      <c r="R54" s="17">
        <v>279189</v>
      </c>
      <c r="S54" s="17">
        <v>397099.9</v>
      </c>
      <c r="T54" s="17">
        <v>138816.29999999999</v>
      </c>
      <c r="U54" s="1" t="s">
        <v>596</v>
      </c>
      <c r="V54" s="1" t="s">
        <v>108</v>
      </c>
    </row>
    <row r="55" spans="1:22">
      <c r="A55" s="17">
        <v>-76.999600000000001</v>
      </c>
      <c r="B55" s="17">
        <v>38.908880000000003</v>
      </c>
      <c r="C55" s="17">
        <v>1168</v>
      </c>
      <c r="D55" s="1" t="s">
        <v>208</v>
      </c>
      <c r="E55" s="1" t="s">
        <v>599</v>
      </c>
      <c r="F55" s="1" t="s">
        <v>600</v>
      </c>
      <c r="G55" s="1" t="s">
        <v>215</v>
      </c>
      <c r="H55" s="1" t="s">
        <v>244</v>
      </c>
      <c r="I55" s="7" t="s">
        <v>603</v>
      </c>
      <c r="J55" s="17">
        <v>38</v>
      </c>
      <c r="K55" s="17">
        <v>38.908969999999997</v>
      </c>
      <c r="L55" s="17">
        <v>-76.999600000000001</v>
      </c>
      <c r="M55" s="17">
        <v>0</v>
      </c>
      <c r="N55" s="17">
        <v>11</v>
      </c>
      <c r="O55" s="17">
        <v>0</v>
      </c>
      <c r="P55" s="17">
        <v>27</v>
      </c>
      <c r="Q55" s="17">
        <v>0</v>
      </c>
      <c r="R55" s="17">
        <v>286000</v>
      </c>
      <c r="S55" s="17">
        <v>400031.8</v>
      </c>
      <c r="T55" s="17">
        <v>137890.4</v>
      </c>
      <c r="U55" s="1" t="s">
        <v>605</v>
      </c>
      <c r="V55" s="1" t="s">
        <v>108</v>
      </c>
    </row>
    <row r="56" spans="1:22">
      <c r="A56" s="17">
        <v>-76.984800000000007</v>
      </c>
      <c r="B56" s="17">
        <v>38.915550000000003</v>
      </c>
      <c r="C56" s="17">
        <v>300</v>
      </c>
      <c r="D56" s="1" t="s">
        <v>208</v>
      </c>
      <c r="E56" s="1" t="s">
        <v>608</v>
      </c>
      <c r="F56" s="1" t="s">
        <v>609</v>
      </c>
      <c r="G56" s="1" t="s">
        <v>514</v>
      </c>
      <c r="H56" s="1" t="s">
        <v>172</v>
      </c>
      <c r="I56" s="7" t="s">
        <v>612</v>
      </c>
      <c r="J56" s="17">
        <v>37</v>
      </c>
      <c r="K56" s="17">
        <v>38.91554</v>
      </c>
      <c r="L56" s="17">
        <v>-76.984800000000007</v>
      </c>
      <c r="M56" s="17">
        <v>0</v>
      </c>
      <c r="N56" s="17">
        <v>10</v>
      </c>
      <c r="O56" s="17">
        <v>10</v>
      </c>
      <c r="P56" s="17">
        <v>17</v>
      </c>
      <c r="Q56" s="17">
        <v>0</v>
      </c>
      <c r="R56" s="17">
        <v>286132</v>
      </c>
      <c r="S56" s="17">
        <v>401317.7</v>
      </c>
      <c r="T56" s="17">
        <v>138630.9</v>
      </c>
      <c r="U56" s="1" t="s">
        <v>619</v>
      </c>
      <c r="V56" s="1" t="s">
        <v>108</v>
      </c>
    </row>
    <row r="57" spans="1:22">
      <c r="A57" s="17">
        <v>-76.989500000000007</v>
      </c>
      <c r="B57" s="17">
        <v>38.839930000000003</v>
      </c>
      <c r="C57" s="17">
        <v>70</v>
      </c>
      <c r="D57" s="1" t="s">
        <v>252</v>
      </c>
      <c r="E57" s="1" t="s">
        <v>623</v>
      </c>
      <c r="F57" s="1" t="s">
        <v>624</v>
      </c>
      <c r="G57" s="1" t="s">
        <v>514</v>
      </c>
      <c r="H57" s="1" t="s">
        <v>625</v>
      </c>
      <c r="I57" s="7" t="s">
        <v>626</v>
      </c>
      <c r="J57" s="17">
        <v>109</v>
      </c>
      <c r="K57" s="17">
        <v>38.840060000000001</v>
      </c>
      <c r="L57" s="17">
        <v>-76.988799999999998</v>
      </c>
      <c r="M57" s="17">
        <v>3</v>
      </c>
      <c r="N57" s="17">
        <v>0</v>
      </c>
      <c r="O57" s="17">
        <v>92</v>
      </c>
      <c r="P57" s="17">
        <v>14</v>
      </c>
      <c r="Q57" s="17">
        <v>0</v>
      </c>
      <c r="R57" s="17">
        <v>296061</v>
      </c>
      <c r="S57" s="17">
        <v>400910.1</v>
      </c>
      <c r="T57" s="17">
        <v>130236.5</v>
      </c>
      <c r="U57" s="1" t="s">
        <v>629</v>
      </c>
      <c r="V57" s="1" t="s">
        <v>108</v>
      </c>
    </row>
    <row r="58" spans="1:22">
      <c r="A58" s="17">
        <v>-76.989500000000007</v>
      </c>
      <c r="B58" s="17">
        <v>38.839930000000003</v>
      </c>
      <c r="C58" s="17">
        <v>1211</v>
      </c>
      <c r="D58" s="1" t="s">
        <v>252</v>
      </c>
      <c r="E58" s="1" t="s">
        <v>623</v>
      </c>
      <c r="F58" s="1" t="s">
        <v>633</v>
      </c>
      <c r="G58" s="1" t="s">
        <v>514</v>
      </c>
      <c r="H58" s="1" t="s">
        <v>625</v>
      </c>
      <c r="I58" s="7" t="s">
        <v>626</v>
      </c>
      <c r="J58" s="17">
        <v>109</v>
      </c>
      <c r="K58" s="17">
        <v>38.840060000000001</v>
      </c>
      <c r="L58" s="17">
        <v>-76.988799999999998</v>
      </c>
      <c r="M58" s="17">
        <v>5</v>
      </c>
      <c r="N58" s="17">
        <v>0</v>
      </c>
      <c r="O58" s="17">
        <v>90</v>
      </c>
      <c r="P58" s="17">
        <v>14</v>
      </c>
      <c r="Q58" s="17">
        <v>0</v>
      </c>
      <c r="R58" s="17">
        <v>296061</v>
      </c>
      <c r="S58" s="17">
        <v>400910.1</v>
      </c>
      <c r="T58" s="17">
        <v>130236.5</v>
      </c>
      <c r="U58" s="1" t="s">
        <v>629</v>
      </c>
      <c r="V58" s="1" t="s">
        <v>108</v>
      </c>
    </row>
    <row r="59" spans="1:22">
      <c r="A59" s="17">
        <v>-77.013400000000004</v>
      </c>
      <c r="B59" s="17">
        <v>38.924700000000001</v>
      </c>
      <c r="C59" s="17">
        <v>1485</v>
      </c>
      <c r="D59" s="1" t="s">
        <v>330</v>
      </c>
      <c r="E59" s="1" t="s">
        <v>644</v>
      </c>
      <c r="F59" s="1" t="s">
        <v>646</v>
      </c>
      <c r="G59" s="1" t="s">
        <v>99</v>
      </c>
      <c r="H59" s="1" t="s">
        <v>172</v>
      </c>
      <c r="I59" s="7" t="s">
        <v>527</v>
      </c>
      <c r="J59" s="17">
        <v>134</v>
      </c>
      <c r="K59" s="17">
        <v>38.924689999999998</v>
      </c>
      <c r="L59" s="17">
        <v>-77.013400000000004</v>
      </c>
      <c r="M59" s="17">
        <v>0</v>
      </c>
      <c r="N59" s="17">
        <v>11</v>
      </c>
      <c r="O59" s="17">
        <v>85</v>
      </c>
      <c r="P59" s="17">
        <v>38</v>
      </c>
      <c r="Q59" s="17">
        <v>0</v>
      </c>
      <c r="R59" s="17">
        <v>284402</v>
      </c>
      <c r="S59" s="17">
        <v>398835.1</v>
      </c>
      <c r="T59" s="17">
        <v>139646</v>
      </c>
      <c r="U59" s="1" t="s">
        <v>653</v>
      </c>
      <c r="V59" s="1" t="s">
        <v>108</v>
      </c>
    </row>
    <row r="60" spans="1:22">
      <c r="A60" s="17">
        <v>-76.986500000000007</v>
      </c>
      <c r="B60" s="17">
        <v>38.856279999999998</v>
      </c>
      <c r="C60" s="17">
        <v>1428</v>
      </c>
      <c r="D60" s="1" t="s">
        <v>252</v>
      </c>
      <c r="E60" s="1" t="s">
        <v>658</v>
      </c>
      <c r="F60" s="1" t="s">
        <v>660</v>
      </c>
      <c r="G60" s="1" t="s">
        <v>215</v>
      </c>
      <c r="H60" s="1" t="s">
        <v>625</v>
      </c>
      <c r="I60" s="7" t="s">
        <v>662</v>
      </c>
      <c r="J60" s="17">
        <v>121</v>
      </c>
      <c r="K60" s="17">
        <v>38.856270000000002</v>
      </c>
      <c r="L60" s="17">
        <v>-76.986500000000007</v>
      </c>
      <c r="M60" s="17">
        <v>13</v>
      </c>
      <c r="N60" s="17">
        <v>108</v>
      </c>
      <c r="O60" s="17">
        <v>0</v>
      </c>
      <c r="P60" s="17">
        <v>0</v>
      </c>
      <c r="Q60" s="17">
        <v>0</v>
      </c>
      <c r="R60" s="19"/>
      <c r="S60" s="17">
        <v>401171.1</v>
      </c>
      <c r="T60" s="17">
        <v>132051.20000000001</v>
      </c>
      <c r="U60" s="19"/>
      <c r="V60" s="1" t="s">
        <v>108</v>
      </c>
    </row>
    <row r="61" spans="1:22">
      <c r="A61" s="17">
        <v>-77.004099999999994</v>
      </c>
      <c r="B61" s="17">
        <v>38.872950000000003</v>
      </c>
      <c r="C61" s="17">
        <v>444</v>
      </c>
      <c r="D61" s="1" t="s">
        <v>156</v>
      </c>
      <c r="E61" s="1" t="s">
        <v>666</v>
      </c>
      <c r="F61" s="1" t="s">
        <v>667</v>
      </c>
      <c r="G61" s="1" t="s">
        <v>99</v>
      </c>
      <c r="H61" s="1" t="s">
        <v>280</v>
      </c>
      <c r="I61" s="7" t="s">
        <v>670</v>
      </c>
      <c r="J61" s="17">
        <v>228</v>
      </c>
      <c r="K61" s="17">
        <v>38.87294</v>
      </c>
      <c r="L61" s="17">
        <v>-77.004099999999994</v>
      </c>
      <c r="M61" s="17">
        <v>90</v>
      </c>
      <c r="N61" s="17">
        <v>90</v>
      </c>
      <c r="O61" s="17">
        <v>0</v>
      </c>
      <c r="P61" s="17">
        <v>48</v>
      </c>
      <c r="Q61" s="17">
        <v>0</v>
      </c>
      <c r="R61" s="19"/>
      <c r="S61" s="17">
        <v>399641.2</v>
      </c>
      <c r="T61" s="17">
        <v>133901.4</v>
      </c>
      <c r="U61" s="19"/>
      <c r="V61" s="1" t="s">
        <v>108</v>
      </c>
    </row>
    <row r="62" spans="1:22">
      <c r="A62" s="17">
        <v>-77.030199999999994</v>
      </c>
      <c r="B62" s="17">
        <v>38.916789999999999</v>
      </c>
      <c r="C62" s="17">
        <v>1310</v>
      </c>
      <c r="D62" s="1" t="s">
        <v>330</v>
      </c>
      <c r="E62" s="1" t="s">
        <v>677</v>
      </c>
      <c r="F62" s="1" t="s">
        <v>679</v>
      </c>
      <c r="G62" s="1" t="s">
        <v>514</v>
      </c>
      <c r="H62" s="1" t="s">
        <v>101</v>
      </c>
      <c r="I62" s="26" t="s">
        <v>620</v>
      </c>
      <c r="J62" s="17">
        <v>12</v>
      </c>
      <c r="K62" s="17">
        <v>38.916780000000003</v>
      </c>
      <c r="L62" s="17">
        <v>-77.030199999999994</v>
      </c>
      <c r="M62" s="17">
        <v>0</v>
      </c>
      <c r="N62" s="17">
        <v>0</v>
      </c>
      <c r="O62" s="17">
        <v>0</v>
      </c>
      <c r="P62" s="17">
        <v>12</v>
      </c>
      <c r="Q62" s="17">
        <v>0</v>
      </c>
      <c r="R62" s="17">
        <v>240430</v>
      </c>
      <c r="S62" s="17">
        <v>397383.4</v>
      </c>
      <c r="T62" s="17">
        <v>138768.29999999999</v>
      </c>
      <c r="U62" s="1" t="s">
        <v>683</v>
      </c>
      <c r="V62" s="1" t="s">
        <v>108</v>
      </c>
    </row>
    <row r="63" spans="1:22">
      <c r="A63" s="17">
        <v>-76.997399999999999</v>
      </c>
      <c r="B63" s="17">
        <v>38.900410000000001</v>
      </c>
      <c r="C63" s="17">
        <v>429</v>
      </c>
      <c r="D63" s="1" t="s">
        <v>156</v>
      </c>
      <c r="E63" s="1" t="s">
        <v>686</v>
      </c>
      <c r="F63" s="1" t="s">
        <v>687</v>
      </c>
      <c r="G63" s="1" t="s">
        <v>514</v>
      </c>
      <c r="H63" s="1" t="s">
        <v>244</v>
      </c>
      <c r="I63" s="26" t="s">
        <v>641</v>
      </c>
      <c r="J63" s="17">
        <v>35</v>
      </c>
      <c r="K63" s="17">
        <v>38.900399999999998</v>
      </c>
      <c r="L63" s="17">
        <v>-76.998099999999994</v>
      </c>
      <c r="M63" s="17">
        <v>0</v>
      </c>
      <c r="N63" s="17">
        <v>3</v>
      </c>
      <c r="O63" s="17">
        <v>0</v>
      </c>
      <c r="P63" s="17">
        <v>32</v>
      </c>
      <c r="Q63" s="17">
        <v>0</v>
      </c>
      <c r="R63" s="17">
        <v>311750</v>
      </c>
      <c r="S63" s="17">
        <v>400226.6</v>
      </c>
      <c r="T63" s="17">
        <v>136950.20000000001</v>
      </c>
      <c r="U63" s="1" t="s">
        <v>692</v>
      </c>
      <c r="V63" s="1" t="s">
        <v>108</v>
      </c>
    </row>
    <row r="64" spans="1:22">
      <c r="A64" s="17">
        <v>-76.914900000000003</v>
      </c>
      <c r="B64" s="17">
        <v>38.889290000000003</v>
      </c>
      <c r="C64" s="17">
        <v>86</v>
      </c>
      <c r="D64" s="1" t="s">
        <v>166</v>
      </c>
      <c r="E64" s="1" t="s">
        <v>694</v>
      </c>
      <c r="F64" s="1" t="s">
        <v>695</v>
      </c>
      <c r="G64" s="1" t="s">
        <v>99</v>
      </c>
      <c r="H64" s="1" t="s">
        <v>192</v>
      </c>
      <c r="I64" s="26" t="s">
        <v>651</v>
      </c>
      <c r="J64" s="17">
        <v>312</v>
      </c>
      <c r="K64" s="17">
        <v>38.889279999999999</v>
      </c>
      <c r="L64" s="17">
        <v>-76.914900000000003</v>
      </c>
      <c r="M64" s="17">
        <v>16</v>
      </c>
      <c r="N64" s="17">
        <v>16</v>
      </c>
      <c r="O64" s="17">
        <v>280</v>
      </c>
      <c r="P64" s="17">
        <v>0</v>
      </c>
      <c r="Q64" s="17">
        <v>0</v>
      </c>
      <c r="R64" s="19"/>
      <c r="S64" s="17">
        <v>407379.20000000001</v>
      </c>
      <c r="T64" s="17">
        <v>135719</v>
      </c>
      <c r="U64" s="19"/>
      <c r="V64" s="1" t="s">
        <v>108</v>
      </c>
    </row>
    <row r="65" spans="1:22">
      <c r="A65" s="17">
        <v>-77.015600000000006</v>
      </c>
      <c r="B65" s="17">
        <v>38.876759999999997</v>
      </c>
      <c r="C65" s="17">
        <v>1167</v>
      </c>
      <c r="D65" s="1" t="s">
        <v>156</v>
      </c>
      <c r="E65" s="1" t="s">
        <v>696</v>
      </c>
      <c r="F65" s="1" t="s">
        <v>697</v>
      </c>
      <c r="G65" s="1" t="s">
        <v>514</v>
      </c>
      <c r="H65" s="1" t="s">
        <v>244</v>
      </c>
      <c r="I65" s="7" t="s">
        <v>698</v>
      </c>
      <c r="J65" s="17">
        <v>15</v>
      </c>
      <c r="K65" s="17">
        <v>38.876750000000001</v>
      </c>
      <c r="L65" s="17">
        <v>-77.015600000000006</v>
      </c>
      <c r="M65" s="17">
        <v>0</v>
      </c>
      <c r="N65" s="17">
        <v>0</v>
      </c>
      <c r="O65" s="17">
        <v>0</v>
      </c>
      <c r="P65" s="17">
        <v>15</v>
      </c>
      <c r="Q65" s="17">
        <v>0</v>
      </c>
      <c r="R65" s="17">
        <v>312585</v>
      </c>
      <c r="S65" s="17">
        <v>398645.2</v>
      </c>
      <c r="T65" s="17">
        <v>134324.70000000001</v>
      </c>
      <c r="U65" s="1" t="s">
        <v>700</v>
      </c>
      <c r="V65" s="1" t="s">
        <v>108</v>
      </c>
    </row>
    <row r="66" spans="1:22">
      <c r="A66" s="17">
        <v>-77.007400000000004</v>
      </c>
      <c r="B66" s="17">
        <v>38.910409999999999</v>
      </c>
      <c r="C66" s="17">
        <v>1193</v>
      </c>
      <c r="D66" s="1" t="s">
        <v>208</v>
      </c>
      <c r="E66" s="1" t="s">
        <v>703</v>
      </c>
      <c r="F66" s="1" t="s">
        <v>704</v>
      </c>
      <c r="G66" s="1" t="s">
        <v>215</v>
      </c>
      <c r="H66" s="1" t="s">
        <v>244</v>
      </c>
      <c r="I66" s="26" t="s">
        <v>393</v>
      </c>
      <c r="J66" s="17">
        <v>16</v>
      </c>
      <c r="K66" s="17">
        <v>38.91037</v>
      </c>
      <c r="L66" s="17">
        <v>-77.007499999999993</v>
      </c>
      <c r="M66" s="17">
        <v>0</v>
      </c>
      <c r="N66" s="17">
        <v>0</v>
      </c>
      <c r="O66" s="17">
        <v>0</v>
      </c>
      <c r="P66" s="17">
        <v>16</v>
      </c>
      <c r="Q66" s="17">
        <v>0</v>
      </c>
      <c r="R66" s="17">
        <v>302309</v>
      </c>
      <c r="S66" s="17">
        <v>399354.2</v>
      </c>
      <c r="T66" s="17">
        <v>138060.4</v>
      </c>
      <c r="U66" s="1" t="s">
        <v>709</v>
      </c>
      <c r="V66" s="1" t="s">
        <v>108</v>
      </c>
    </row>
    <row r="67" spans="1:22">
      <c r="A67" s="17">
        <v>-76.995400000000004</v>
      </c>
      <c r="B67" s="17">
        <v>38.885860000000001</v>
      </c>
      <c r="C67" s="17">
        <v>142</v>
      </c>
      <c r="D67" s="1" t="s">
        <v>156</v>
      </c>
      <c r="E67" s="1" t="s">
        <v>714</v>
      </c>
      <c r="F67" s="1" t="s">
        <v>715</v>
      </c>
      <c r="G67" s="1" t="s">
        <v>514</v>
      </c>
      <c r="H67" s="1" t="s">
        <v>717</v>
      </c>
      <c r="I67" s="26" t="s">
        <v>675</v>
      </c>
      <c r="J67" s="17">
        <v>46</v>
      </c>
      <c r="K67" s="17">
        <v>38.885129999999997</v>
      </c>
      <c r="L67" s="17">
        <v>-76.995900000000006</v>
      </c>
      <c r="M67" s="17">
        <v>5</v>
      </c>
      <c r="N67" s="17">
        <v>0</v>
      </c>
      <c r="O67" s="17">
        <v>29</v>
      </c>
      <c r="P67" s="17">
        <v>12</v>
      </c>
      <c r="Q67" s="17">
        <v>0</v>
      </c>
      <c r="R67" s="17">
        <v>311940</v>
      </c>
      <c r="S67" s="17">
        <v>400398.9</v>
      </c>
      <c r="T67" s="17">
        <v>135334.79999999999</v>
      </c>
      <c r="U67" s="1" t="s">
        <v>718</v>
      </c>
      <c r="V67" s="1" t="s">
        <v>108</v>
      </c>
    </row>
    <row r="68" spans="1:22">
      <c r="A68" s="17">
        <v>-77.014700000000005</v>
      </c>
      <c r="B68" s="17">
        <v>38.876130000000003</v>
      </c>
      <c r="C68" s="17">
        <v>418</v>
      </c>
      <c r="D68" s="1" t="s">
        <v>156</v>
      </c>
      <c r="E68" s="1" t="s">
        <v>719</v>
      </c>
      <c r="F68" s="1" t="s">
        <v>720</v>
      </c>
      <c r="G68" s="1" t="s">
        <v>514</v>
      </c>
      <c r="H68" s="1" t="s">
        <v>244</v>
      </c>
      <c r="I68" s="26" t="s">
        <v>722</v>
      </c>
      <c r="J68" s="17">
        <v>23</v>
      </c>
      <c r="K68" s="17">
        <v>38.876040000000003</v>
      </c>
      <c r="L68" s="17">
        <v>-77.014700000000005</v>
      </c>
      <c r="M68" s="17">
        <v>0</v>
      </c>
      <c r="N68" s="17">
        <v>0</v>
      </c>
      <c r="O68" s="17">
        <v>0</v>
      </c>
      <c r="P68" s="17">
        <v>23</v>
      </c>
      <c r="Q68" s="17">
        <v>0</v>
      </c>
      <c r="R68" s="17">
        <v>277791</v>
      </c>
      <c r="S68" s="17">
        <v>398723.8</v>
      </c>
      <c r="T68" s="17">
        <v>134255.29999999999</v>
      </c>
      <c r="U68" s="1" t="s">
        <v>727</v>
      </c>
      <c r="V68" s="1" t="s">
        <v>108</v>
      </c>
    </row>
    <row r="69" spans="1:22">
      <c r="A69" s="17">
        <v>-77.050600000000003</v>
      </c>
      <c r="B69" s="17">
        <v>38.905009999999997</v>
      </c>
      <c r="C69" s="17">
        <v>292</v>
      </c>
      <c r="D69" s="1" t="s">
        <v>263</v>
      </c>
      <c r="E69" s="1" t="s">
        <v>730</v>
      </c>
      <c r="F69" s="1" t="s">
        <v>732</v>
      </c>
      <c r="G69" s="1" t="s">
        <v>514</v>
      </c>
      <c r="H69" s="1" t="s">
        <v>734</v>
      </c>
      <c r="I69" s="26" t="s">
        <v>735</v>
      </c>
      <c r="J69" s="17">
        <v>55</v>
      </c>
      <c r="K69" s="17">
        <v>38.905000000000001</v>
      </c>
      <c r="L69" s="17">
        <v>-77.050600000000003</v>
      </c>
      <c r="M69" s="17">
        <v>3</v>
      </c>
      <c r="N69" s="17">
        <v>0</v>
      </c>
      <c r="O69" s="17">
        <v>52</v>
      </c>
      <c r="P69" s="17">
        <v>0</v>
      </c>
      <c r="Q69" s="17">
        <v>0</v>
      </c>
      <c r="R69" s="17">
        <v>243314</v>
      </c>
      <c r="S69" s="17">
        <v>395615.3</v>
      </c>
      <c r="T69" s="17">
        <v>137462.1</v>
      </c>
      <c r="U69" s="1" t="s">
        <v>739</v>
      </c>
      <c r="V69" s="1" t="s">
        <v>108</v>
      </c>
    </row>
    <row r="70" spans="1:22">
      <c r="A70" s="17">
        <v>-77.028099999999995</v>
      </c>
      <c r="B70" s="17">
        <v>38.881439999999998</v>
      </c>
      <c r="C70" s="17">
        <v>1536</v>
      </c>
      <c r="D70" s="1" t="s">
        <v>156</v>
      </c>
      <c r="E70" s="1" t="s">
        <v>742</v>
      </c>
      <c r="F70" s="1" t="s">
        <v>744</v>
      </c>
      <c r="G70" s="1" t="s">
        <v>99</v>
      </c>
      <c r="H70" s="1" t="s">
        <v>172</v>
      </c>
      <c r="I70" s="7" t="s">
        <v>746</v>
      </c>
      <c r="J70" s="17">
        <v>124</v>
      </c>
      <c r="K70" s="19"/>
      <c r="L70" s="19"/>
      <c r="M70" s="17">
        <v>0</v>
      </c>
      <c r="N70" s="17">
        <v>0</v>
      </c>
      <c r="O70" s="17">
        <v>50</v>
      </c>
      <c r="P70" s="17">
        <v>0</v>
      </c>
      <c r="Q70" s="17">
        <v>74</v>
      </c>
      <c r="R70" s="17">
        <v>302697</v>
      </c>
      <c r="S70" s="17">
        <v>397562.5</v>
      </c>
      <c r="T70" s="17">
        <v>134844.5</v>
      </c>
      <c r="U70" s="1" t="s">
        <v>749</v>
      </c>
      <c r="V70" s="1" t="s">
        <v>108</v>
      </c>
    </row>
    <row r="71" spans="1:22">
      <c r="A71" s="17">
        <v>-77.029600000000002</v>
      </c>
      <c r="B71" s="17">
        <v>38.882129999999997</v>
      </c>
      <c r="C71" s="17">
        <v>235</v>
      </c>
      <c r="D71" s="1" t="s">
        <v>156</v>
      </c>
      <c r="E71" s="1" t="s">
        <v>752</v>
      </c>
      <c r="F71" s="1" t="s">
        <v>753</v>
      </c>
      <c r="G71" s="1" t="s">
        <v>514</v>
      </c>
      <c r="H71" s="1" t="s">
        <v>280</v>
      </c>
      <c r="I71" s="7" t="s">
        <v>754</v>
      </c>
      <c r="J71" s="17">
        <v>185</v>
      </c>
      <c r="K71" s="17">
        <v>38.88212</v>
      </c>
      <c r="L71" s="17">
        <v>-77.029600000000002</v>
      </c>
      <c r="M71" s="17">
        <v>63</v>
      </c>
      <c r="N71" s="17">
        <v>0</v>
      </c>
      <c r="O71" s="17">
        <v>73</v>
      </c>
      <c r="P71" s="17">
        <v>49</v>
      </c>
      <c r="Q71" s="17">
        <v>0</v>
      </c>
      <c r="R71" s="17">
        <v>302192</v>
      </c>
      <c r="S71" s="17">
        <v>397431.8</v>
      </c>
      <c r="T71" s="17">
        <v>134921.29999999999</v>
      </c>
      <c r="U71" s="1" t="s">
        <v>758</v>
      </c>
      <c r="V71" s="1" t="s">
        <v>108</v>
      </c>
    </row>
    <row r="72" spans="1:22">
      <c r="A72" s="17">
        <v>-77.080799999999996</v>
      </c>
      <c r="B72" s="17">
        <v>38.949950000000001</v>
      </c>
      <c r="C72" s="17">
        <v>410</v>
      </c>
      <c r="D72" s="1" t="s">
        <v>82</v>
      </c>
      <c r="E72" s="1" t="s">
        <v>759</v>
      </c>
      <c r="F72" s="1" t="s">
        <v>760</v>
      </c>
      <c r="G72" s="1" t="s">
        <v>514</v>
      </c>
      <c r="H72" s="1" t="s">
        <v>244</v>
      </c>
      <c r="I72" s="26" t="s">
        <v>761</v>
      </c>
      <c r="J72" s="17">
        <v>6</v>
      </c>
      <c r="K72" s="17">
        <v>38.949950000000001</v>
      </c>
      <c r="L72" s="17">
        <v>-77.080799999999996</v>
      </c>
      <c r="M72" s="17">
        <v>0</v>
      </c>
      <c r="N72" s="17">
        <v>0</v>
      </c>
      <c r="O72" s="17">
        <v>0</v>
      </c>
      <c r="P72" s="17">
        <v>6</v>
      </c>
      <c r="Q72" s="17">
        <v>0</v>
      </c>
      <c r="R72" s="17">
        <v>264444</v>
      </c>
      <c r="S72" s="17">
        <v>392993.6</v>
      </c>
      <c r="T72" s="17">
        <v>142452.9</v>
      </c>
      <c r="U72" s="1" t="s">
        <v>763</v>
      </c>
      <c r="V72" s="1" t="s">
        <v>108</v>
      </c>
    </row>
    <row r="73" spans="1:22">
      <c r="A73" s="17">
        <v>-76.993700000000004</v>
      </c>
      <c r="B73" s="17">
        <v>38.900039999999997</v>
      </c>
      <c r="C73" s="17">
        <v>1075</v>
      </c>
      <c r="D73" s="1" t="s">
        <v>156</v>
      </c>
      <c r="E73" s="1" t="s">
        <v>765</v>
      </c>
      <c r="F73" s="1" t="s">
        <v>766</v>
      </c>
      <c r="G73" s="1" t="s">
        <v>215</v>
      </c>
      <c r="H73" s="1" t="s">
        <v>244</v>
      </c>
      <c r="I73" s="26" t="s">
        <v>767</v>
      </c>
      <c r="J73" s="17">
        <v>32</v>
      </c>
      <c r="K73" s="17">
        <v>38.900039999999997</v>
      </c>
      <c r="L73" s="17">
        <v>-76.993700000000004</v>
      </c>
      <c r="M73" s="17">
        <v>0</v>
      </c>
      <c r="N73" s="17">
        <v>0</v>
      </c>
      <c r="O73" s="17">
        <v>0</v>
      </c>
      <c r="P73" s="17">
        <v>32</v>
      </c>
      <c r="Q73" s="17">
        <v>0</v>
      </c>
      <c r="R73" s="17">
        <v>289048</v>
      </c>
      <c r="S73" s="17">
        <v>400544.1</v>
      </c>
      <c r="T73" s="17">
        <v>136909.20000000001</v>
      </c>
      <c r="U73" s="1" t="s">
        <v>769</v>
      </c>
      <c r="V73" s="1" t="s">
        <v>108</v>
      </c>
    </row>
    <row r="74" spans="1:22">
      <c r="A74" s="17">
        <v>-77.032700000000006</v>
      </c>
      <c r="B74" s="17">
        <v>38.921320000000001</v>
      </c>
      <c r="C74" s="17">
        <v>407</v>
      </c>
      <c r="D74" s="1" t="s">
        <v>330</v>
      </c>
      <c r="E74" s="1" t="s">
        <v>772</v>
      </c>
      <c r="F74" s="1" t="s">
        <v>773</v>
      </c>
      <c r="G74" s="1" t="s">
        <v>514</v>
      </c>
      <c r="H74" s="1" t="s">
        <v>244</v>
      </c>
      <c r="I74" s="26" t="s">
        <v>774</v>
      </c>
      <c r="J74" s="17">
        <v>4</v>
      </c>
      <c r="K74" s="17">
        <v>38.921320000000001</v>
      </c>
      <c r="L74" s="17">
        <v>-77.032700000000006</v>
      </c>
      <c r="M74" s="17">
        <v>0</v>
      </c>
      <c r="N74" s="17">
        <v>2</v>
      </c>
      <c r="O74" s="17">
        <v>0</v>
      </c>
      <c r="P74" s="17">
        <v>2</v>
      </c>
      <c r="Q74" s="17">
        <v>0</v>
      </c>
      <c r="R74" s="17">
        <v>234165</v>
      </c>
      <c r="S74" s="17">
        <v>397164</v>
      </c>
      <c r="T74" s="17">
        <v>139271.9</v>
      </c>
      <c r="U74" s="1" t="s">
        <v>779</v>
      </c>
      <c r="V74" s="1" t="s">
        <v>108</v>
      </c>
    </row>
    <row r="75" spans="1:22">
      <c r="A75" s="17">
        <v>-76.968199999999996</v>
      </c>
      <c r="B75" s="17">
        <v>38.858910000000002</v>
      </c>
      <c r="C75" s="17">
        <v>227</v>
      </c>
      <c r="D75" s="1" t="s">
        <v>166</v>
      </c>
      <c r="E75" s="1" t="s">
        <v>782</v>
      </c>
      <c r="F75" s="1" t="s">
        <v>783</v>
      </c>
      <c r="G75" s="1" t="s">
        <v>215</v>
      </c>
      <c r="H75" s="1" t="s">
        <v>280</v>
      </c>
      <c r="I75" s="26" t="s">
        <v>785</v>
      </c>
      <c r="J75" s="17">
        <v>143</v>
      </c>
      <c r="K75" s="17">
        <v>38.858910000000002</v>
      </c>
      <c r="L75" s="17">
        <v>-76.968199999999996</v>
      </c>
      <c r="M75" s="17">
        <v>0</v>
      </c>
      <c r="N75" s="17">
        <v>0</v>
      </c>
      <c r="O75" s="17">
        <v>0</v>
      </c>
      <c r="P75" s="17">
        <v>95</v>
      </c>
      <c r="Q75" s="17">
        <v>48</v>
      </c>
      <c r="R75" s="19"/>
      <c r="S75" s="17">
        <v>402760.5</v>
      </c>
      <c r="T75" s="17">
        <v>132344.1</v>
      </c>
      <c r="U75" s="19"/>
      <c r="V75" s="1" t="s">
        <v>108</v>
      </c>
    </row>
    <row r="76" spans="1:22">
      <c r="A76" s="17">
        <v>-77.015699999999995</v>
      </c>
      <c r="B76" s="17">
        <v>38.899650000000001</v>
      </c>
      <c r="C76" s="17">
        <v>147</v>
      </c>
      <c r="D76" s="1" t="s">
        <v>263</v>
      </c>
      <c r="E76" s="1" t="s">
        <v>793</v>
      </c>
      <c r="F76" s="1" t="s">
        <v>795</v>
      </c>
      <c r="G76" s="1" t="s">
        <v>215</v>
      </c>
      <c r="H76" s="1" t="s">
        <v>280</v>
      </c>
      <c r="I76" s="26" t="s">
        <v>796</v>
      </c>
      <c r="J76" s="17">
        <v>50</v>
      </c>
      <c r="K76" s="17">
        <v>38.899639999999998</v>
      </c>
      <c r="L76" s="17">
        <v>-77.015699999999995</v>
      </c>
      <c r="M76" s="17">
        <v>0</v>
      </c>
      <c r="N76" s="17">
        <v>0</v>
      </c>
      <c r="O76" s="17">
        <v>0</v>
      </c>
      <c r="P76" s="17">
        <v>50</v>
      </c>
      <c r="Q76" s="17">
        <v>0</v>
      </c>
      <c r="R76" s="17">
        <v>279643</v>
      </c>
      <c r="S76" s="17">
        <v>398641.1</v>
      </c>
      <c r="T76" s="17">
        <v>136865.70000000001</v>
      </c>
      <c r="U76" s="1" t="s">
        <v>797</v>
      </c>
      <c r="V76" s="1" t="s">
        <v>108</v>
      </c>
    </row>
    <row r="77" spans="1:22">
      <c r="A77" s="17">
        <v>-77.007800000000003</v>
      </c>
      <c r="B77" s="17">
        <v>38.875149999999998</v>
      </c>
      <c r="C77" s="17">
        <v>1481</v>
      </c>
      <c r="D77" s="1" t="s">
        <v>156</v>
      </c>
      <c r="E77" s="1" t="s">
        <v>798</v>
      </c>
      <c r="F77" s="1" t="s">
        <v>799</v>
      </c>
      <c r="G77" s="1" t="s">
        <v>215</v>
      </c>
      <c r="H77" s="1" t="s">
        <v>101</v>
      </c>
      <c r="I77" s="7" t="s">
        <v>801</v>
      </c>
      <c r="J77" s="17">
        <v>11</v>
      </c>
      <c r="K77" s="17">
        <v>38.875140000000002</v>
      </c>
      <c r="L77" s="17">
        <v>-77.007800000000003</v>
      </c>
      <c r="M77" s="17">
        <v>0</v>
      </c>
      <c r="N77" s="17">
        <v>0</v>
      </c>
      <c r="O77" s="17">
        <v>3</v>
      </c>
      <c r="P77" s="17">
        <v>8</v>
      </c>
      <c r="Q77" s="17">
        <v>0</v>
      </c>
      <c r="R77" s="17">
        <v>310445</v>
      </c>
      <c r="S77" s="17">
        <v>399323.3</v>
      </c>
      <c r="T77" s="17">
        <v>134145.79999999999</v>
      </c>
      <c r="U77" s="1" t="s">
        <v>804</v>
      </c>
      <c r="V77" s="1" t="s">
        <v>108</v>
      </c>
    </row>
    <row r="78" spans="1:22">
      <c r="A78" s="17">
        <v>-77.011399999999995</v>
      </c>
      <c r="B78" s="17">
        <v>38.87988</v>
      </c>
      <c r="C78" s="17">
        <v>210</v>
      </c>
      <c r="D78" s="1" t="s">
        <v>156</v>
      </c>
      <c r="E78" s="1" t="s">
        <v>808</v>
      </c>
      <c r="F78" s="1" t="s">
        <v>809</v>
      </c>
      <c r="G78" s="1" t="s">
        <v>99</v>
      </c>
      <c r="H78" s="1" t="s">
        <v>280</v>
      </c>
      <c r="I78" s="7" t="s">
        <v>811</v>
      </c>
      <c r="J78" s="17">
        <v>202</v>
      </c>
      <c r="K78" s="17">
        <v>38.879869999999997</v>
      </c>
      <c r="L78" s="17">
        <v>-77.011399999999995</v>
      </c>
      <c r="M78" s="17">
        <v>0</v>
      </c>
      <c r="N78" s="17">
        <v>0</v>
      </c>
      <c r="O78" s="17">
        <v>104</v>
      </c>
      <c r="P78" s="17">
        <v>98</v>
      </c>
      <c r="Q78" s="17">
        <v>0</v>
      </c>
      <c r="R78" s="19"/>
      <c r="S78" s="17">
        <v>399010.7</v>
      </c>
      <c r="T78" s="17">
        <v>134670.5</v>
      </c>
      <c r="U78" s="19"/>
      <c r="V78" s="1" t="s">
        <v>108</v>
      </c>
    </row>
    <row r="79" spans="1:22">
      <c r="A79" s="17">
        <v>-77.000500000000002</v>
      </c>
      <c r="B79" s="17">
        <v>38.907490000000003</v>
      </c>
      <c r="C79" s="17">
        <v>127</v>
      </c>
      <c r="D79" s="1" t="s">
        <v>208</v>
      </c>
      <c r="E79" s="1" t="s">
        <v>817</v>
      </c>
      <c r="F79" s="1" t="s">
        <v>818</v>
      </c>
      <c r="G79" s="1" t="s">
        <v>514</v>
      </c>
      <c r="H79" s="1" t="s">
        <v>280</v>
      </c>
      <c r="I79" s="7" t="s">
        <v>820</v>
      </c>
      <c r="J79" s="17">
        <v>38</v>
      </c>
      <c r="K79" s="17">
        <v>38.907559999999997</v>
      </c>
      <c r="L79" s="17">
        <v>-77.000699999999995</v>
      </c>
      <c r="M79" s="17">
        <v>0</v>
      </c>
      <c r="N79" s="17">
        <v>0</v>
      </c>
      <c r="O79" s="17">
        <v>0</v>
      </c>
      <c r="P79" s="17">
        <v>38</v>
      </c>
      <c r="Q79" s="17">
        <v>0</v>
      </c>
      <c r="R79" s="17">
        <v>287853</v>
      </c>
      <c r="S79" s="17">
        <v>399952.6</v>
      </c>
      <c r="T79" s="17">
        <v>137735.4</v>
      </c>
      <c r="U79" s="1" t="s">
        <v>825</v>
      </c>
      <c r="V79" s="1" t="s">
        <v>108</v>
      </c>
    </row>
    <row r="80" spans="1:22">
      <c r="A80" s="17">
        <v>-77.003799999999998</v>
      </c>
      <c r="B80" s="17">
        <v>38.908810000000003</v>
      </c>
      <c r="C80" s="17">
        <v>1277</v>
      </c>
      <c r="D80" s="1" t="s">
        <v>208</v>
      </c>
      <c r="E80" s="1" t="s">
        <v>829</v>
      </c>
      <c r="F80" s="1" t="s">
        <v>830</v>
      </c>
      <c r="G80" s="1" t="s">
        <v>215</v>
      </c>
      <c r="H80" s="1" t="s">
        <v>101</v>
      </c>
      <c r="I80" s="7" t="s">
        <v>839</v>
      </c>
      <c r="J80" s="17">
        <v>30</v>
      </c>
      <c r="K80" s="19"/>
      <c r="L80" s="19"/>
      <c r="M80" s="17">
        <v>0</v>
      </c>
      <c r="N80" s="17">
        <v>0</v>
      </c>
      <c r="O80" s="17">
        <v>8</v>
      </c>
      <c r="P80" s="17">
        <v>22</v>
      </c>
      <c r="Q80" s="17">
        <v>0</v>
      </c>
      <c r="R80" s="17">
        <v>306456</v>
      </c>
      <c r="S80" s="17">
        <v>399674.9</v>
      </c>
      <c r="T80" s="17">
        <v>137882.5</v>
      </c>
      <c r="U80" s="1" t="s">
        <v>843</v>
      </c>
      <c r="V80" s="1" t="s">
        <v>108</v>
      </c>
    </row>
    <row r="81" spans="1:22">
      <c r="A81" s="17">
        <v>-76.956199999999995</v>
      </c>
      <c r="B81" s="17">
        <v>38.92848</v>
      </c>
      <c r="C81" s="17">
        <v>123</v>
      </c>
      <c r="D81" s="1" t="s">
        <v>208</v>
      </c>
      <c r="E81" s="1" t="s">
        <v>845</v>
      </c>
      <c r="F81" s="1" t="s">
        <v>847</v>
      </c>
      <c r="G81" s="1" t="s">
        <v>215</v>
      </c>
      <c r="H81" s="1" t="s">
        <v>280</v>
      </c>
      <c r="I81" s="26" t="s">
        <v>136</v>
      </c>
      <c r="J81" s="17">
        <v>55</v>
      </c>
      <c r="K81" s="17">
        <v>38.928469999999997</v>
      </c>
      <c r="L81" s="17">
        <v>-76.956199999999995</v>
      </c>
      <c r="M81" s="17">
        <v>0</v>
      </c>
      <c r="N81" s="17">
        <v>18</v>
      </c>
      <c r="O81" s="17">
        <v>19</v>
      </c>
      <c r="P81" s="17">
        <v>18</v>
      </c>
      <c r="Q81" s="17">
        <v>0</v>
      </c>
      <c r="R81" s="19"/>
      <c r="S81" s="17">
        <v>403799.8</v>
      </c>
      <c r="T81" s="17">
        <v>140066.70000000001</v>
      </c>
      <c r="U81" s="19"/>
      <c r="V81" s="1" t="s">
        <v>108</v>
      </c>
    </row>
    <row r="82" spans="1:22">
      <c r="A82" s="17">
        <v>-76.950500000000005</v>
      </c>
      <c r="B82" s="17">
        <v>38.898629999999997</v>
      </c>
      <c r="C82" s="17">
        <v>321</v>
      </c>
      <c r="D82" s="1" t="s">
        <v>166</v>
      </c>
      <c r="E82" s="1" t="s">
        <v>854</v>
      </c>
      <c r="F82" s="1" t="s">
        <v>855</v>
      </c>
      <c r="G82" s="1" t="s">
        <v>514</v>
      </c>
      <c r="H82" s="1" t="s">
        <v>192</v>
      </c>
      <c r="I82" s="7" t="s">
        <v>856</v>
      </c>
      <c r="J82" s="17">
        <v>186</v>
      </c>
      <c r="K82" s="17">
        <v>38.898530000000001</v>
      </c>
      <c r="L82" s="17">
        <v>-76.950599999999994</v>
      </c>
      <c r="M82" s="17">
        <v>10</v>
      </c>
      <c r="N82" s="17">
        <v>0</v>
      </c>
      <c r="O82" s="17">
        <v>176</v>
      </c>
      <c r="P82" s="17">
        <v>0</v>
      </c>
      <c r="Q82" s="17">
        <v>0</v>
      </c>
      <c r="R82" s="17">
        <v>311058</v>
      </c>
      <c r="S82" s="17">
        <v>404292.3</v>
      </c>
      <c r="T82" s="17">
        <v>136753.29999999999</v>
      </c>
      <c r="U82" s="1" t="s">
        <v>858</v>
      </c>
      <c r="V82" s="1" t="s">
        <v>108</v>
      </c>
    </row>
    <row r="83" spans="1:22">
      <c r="A83" s="17">
        <v>-77.008700000000005</v>
      </c>
      <c r="B83" s="17">
        <v>38.869869999999999</v>
      </c>
      <c r="C83" s="17">
        <v>1278</v>
      </c>
      <c r="D83" s="1" t="s">
        <v>156</v>
      </c>
      <c r="E83" s="1" t="s">
        <v>861</v>
      </c>
      <c r="F83" s="1" t="s">
        <v>862</v>
      </c>
      <c r="G83" s="1" t="s">
        <v>215</v>
      </c>
      <c r="H83" s="1" t="s">
        <v>101</v>
      </c>
      <c r="I83" s="7" t="s">
        <v>864</v>
      </c>
      <c r="J83" s="17">
        <v>24</v>
      </c>
      <c r="K83" s="19"/>
      <c r="L83" s="19"/>
      <c r="M83" s="17">
        <v>0</v>
      </c>
      <c r="N83" s="17">
        <v>0</v>
      </c>
      <c r="O83" s="17">
        <v>6</v>
      </c>
      <c r="P83" s="17">
        <v>18</v>
      </c>
      <c r="Q83" s="17">
        <v>0</v>
      </c>
      <c r="R83" s="17">
        <v>277754</v>
      </c>
      <c r="S83" s="17">
        <v>399243.6</v>
      </c>
      <c r="T83" s="17">
        <v>133560</v>
      </c>
      <c r="U83" s="1" t="s">
        <v>866</v>
      </c>
      <c r="V83" s="1" t="s">
        <v>108</v>
      </c>
    </row>
    <row r="84" spans="1:22">
      <c r="A84" s="17">
        <v>-76.988100000000003</v>
      </c>
      <c r="B84" s="17">
        <v>38.900480000000002</v>
      </c>
      <c r="C84" s="17">
        <v>213</v>
      </c>
      <c r="D84" s="1" t="s">
        <v>156</v>
      </c>
      <c r="E84" s="1" t="s">
        <v>869</v>
      </c>
      <c r="F84" s="1" t="s">
        <v>871</v>
      </c>
      <c r="G84" s="1" t="s">
        <v>514</v>
      </c>
      <c r="H84" s="1" t="s">
        <v>383</v>
      </c>
      <c r="I84" s="7" t="s">
        <v>873</v>
      </c>
      <c r="J84" s="17">
        <v>33</v>
      </c>
      <c r="K84" s="17">
        <v>38.900390000000002</v>
      </c>
      <c r="L84" s="17">
        <v>-76.988100000000003</v>
      </c>
      <c r="M84" s="17">
        <v>4</v>
      </c>
      <c r="N84" s="17">
        <v>29</v>
      </c>
      <c r="O84" s="17">
        <v>0</v>
      </c>
      <c r="P84" s="17">
        <v>0</v>
      </c>
      <c r="Q84" s="17">
        <v>0</v>
      </c>
      <c r="R84" s="17">
        <v>286021</v>
      </c>
      <c r="S84" s="17">
        <v>401034.9</v>
      </c>
      <c r="T84" s="17">
        <v>136958</v>
      </c>
      <c r="U84" s="1" t="s">
        <v>875</v>
      </c>
      <c r="V84" s="1" t="s">
        <v>108</v>
      </c>
    </row>
    <row r="85" spans="1:22">
      <c r="A85" s="17">
        <v>-77.019400000000005</v>
      </c>
      <c r="B85" s="17">
        <v>38.876739999999998</v>
      </c>
      <c r="C85" s="17">
        <v>1183</v>
      </c>
      <c r="D85" s="1" t="s">
        <v>156</v>
      </c>
      <c r="E85" s="1" t="s">
        <v>878</v>
      </c>
      <c r="F85" s="1" t="s">
        <v>880</v>
      </c>
      <c r="G85" s="1" t="s">
        <v>514</v>
      </c>
      <c r="H85" s="1" t="s">
        <v>244</v>
      </c>
      <c r="I85" s="7" t="s">
        <v>881</v>
      </c>
      <c r="J85" s="17">
        <v>4</v>
      </c>
      <c r="K85" s="17">
        <v>38.8767</v>
      </c>
      <c r="L85" s="17">
        <v>-77.019199999999998</v>
      </c>
      <c r="M85" s="17">
        <v>0</v>
      </c>
      <c r="N85" s="17">
        <v>0</v>
      </c>
      <c r="O85" s="17">
        <v>0</v>
      </c>
      <c r="P85" s="17">
        <v>4</v>
      </c>
      <c r="Q85" s="17">
        <v>0</v>
      </c>
      <c r="R85" s="17">
        <v>306776</v>
      </c>
      <c r="S85" s="17">
        <v>398319.1</v>
      </c>
      <c r="T85" s="17">
        <v>134322.6</v>
      </c>
      <c r="U85" s="1" t="s">
        <v>885</v>
      </c>
      <c r="V85" s="1" t="s">
        <v>108</v>
      </c>
    </row>
    <row r="86" spans="1:22">
      <c r="A86" s="17">
        <v>-76.990899999999996</v>
      </c>
      <c r="B86" s="17">
        <v>38.89996</v>
      </c>
      <c r="C86" s="17">
        <v>2</v>
      </c>
      <c r="D86" s="1" t="s">
        <v>156</v>
      </c>
      <c r="E86" s="1" t="s">
        <v>888</v>
      </c>
      <c r="F86" s="1" t="s">
        <v>889</v>
      </c>
      <c r="G86" s="1" t="s">
        <v>514</v>
      </c>
      <c r="H86" s="65" t="s">
        <v>891</v>
      </c>
      <c r="I86" s="66"/>
      <c r="J86" s="17">
        <v>4</v>
      </c>
      <c r="K86" s="17">
        <v>38.899949999999997</v>
      </c>
      <c r="L86" s="17">
        <v>-76.990899999999996</v>
      </c>
      <c r="M86" s="17">
        <v>0</v>
      </c>
      <c r="N86" s="17">
        <v>2</v>
      </c>
      <c r="O86" s="17">
        <v>0</v>
      </c>
      <c r="P86" s="17">
        <v>2</v>
      </c>
      <c r="Q86" s="17">
        <v>0</v>
      </c>
      <c r="R86" s="17">
        <v>311081</v>
      </c>
      <c r="S86" s="17">
        <v>400791.6</v>
      </c>
      <c r="T86" s="17">
        <v>136899.9</v>
      </c>
      <c r="U86" s="1" t="s">
        <v>893</v>
      </c>
      <c r="V86" s="1" t="s">
        <v>108</v>
      </c>
    </row>
    <row r="87" spans="1:22">
      <c r="A87" s="17">
        <v>-77.024199999999993</v>
      </c>
      <c r="B87" s="17">
        <v>38.906939999999999</v>
      </c>
      <c r="C87" s="17">
        <v>4</v>
      </c>
      <c r="D87" s="1" t="s">
        <v>263</v>
      </c>
      <c r="E87" s="1" t="s">
        <v>895</v>
      </c>
      <c r="F87" s="1" t="s">
        <v>896</v>
      </c>
      <c r="G87" s="1" t="s">
        <v>514</v>
      </c>
      <c r="H87" s="1" t="s">
        <v>268</v>
      </c>
      <c r="I87" s="32"/>
      <c r="J87" s="17">
        <v>6</v>
      </c>
      <c r="K87" s="17">
        <v>38.906939999999999</v>
      </c>
      <c r="L87" s="17">
        <v>-77.024199999999993</v>
      </c>
      <c r="M87" s="17">
        <v>0</v>
      </c>
      <c r="N87" s="17">
        <v>3</v>
      </c>
      <c r="O87" s="17">
        <v>0</v>
      </c>
      <c r="P87" s="17">
        <v>3</v>
      </c>
      <c r="Q87" s="17">
        <v>0</v>
      </c>
      <c r="R87" s="17">
        <v>239786</v>
      </c>
      <c r="S87" s="17">
        <v>397901.9</v>
      </c>
      <c r="T87" s="17">
        <v>137675.6</v>
      </c>
      <c r="U87" s="1" t="s">
        <v>907</v>
      </c>
      <c r="V87" s="1" t="s">
        <v>108</v>
      </c>
    </row>
    <row r="88" spans="1:22">
      <c r="A88" s="17">
        <v>-76.9876</v>
      </c>
      <c r="B88" s="17">
        <v>38.878610000000002</v>
      </c>
      <c r="C88" s="17">
        <v>5</v>
      </c>
      <c r="D88" s="1" t="s">
        <v>156</v>
      </c>
      <c r="E88" s="1" t="s">
        <v>909</v>
      </c>
      <c r="F88" s="1" t="s">
        <v>911</v>
      </c>
      <c r="G88" s="1" t="s">
        <v>514</v>
      </c>
      <c r="H88" s="1" t="s">
        <v>268</v>
      </c>
      <c r="I88" s="32"/>
      <c r="J88" s="17">
        <v>12</v>
      </c>
      <c r="K88" s="17">
        <v>38.878599999999999</v>
      </c>
      <c r="L88" s="17">
        <v>-76.9876</v>
      </c>
      <c r="M88" s="17">
        <v>0</v>
      </c>
      <c r="N88" s="17">
        <v>0</v>
      </c>
      <c r="O88" s="17">
        <v>0</v>
      </c>
      <c r="P88" s="17">
        <v>12</v>
      </c>
      <c r="Q88" s="17">
        <v>0</v>
      </c>
      <c r="R88" s="17">
        <v>68283</v>
      </c>
      <c r="S88" s="17">
        <v>401077.3</v>
      </c>
      <c r="T88" s="17">
        <v>134530.29999999999</v>
      </c>
      <c r="U88" s="1" t="s">
        <v>915</v>
      </c>
      <c r="V88" s="1" t="s">
        <v>108</v>
      </c>
    </row>
    <row r="89" spans="1:22">
      <c r="A89" s="17">
        <v>-77.032300000000006</v>
      </c>
      <c r="B89" s="17">
        <v>38.908279999999998</v>
      </c>
      <c r="C89" s="17">
        <v>6</v>
      </c>
      <c r="D89" s="1" t="s">
        <v>263</v>
      </c>
      <c r="E89" s="1" t="s">
        <v>916</v>
      </c>
      <c r="F89" s="1" t="s">
        <v>917</v>
      </c>
      <c r="G89" s="1" t="s">
        <v>514</v>
      </c>
      <c r="H89" s="1" t="s">
        <v>268</v>
      </c>
      <c r="I89" s="32"/>
      <c r="J89" s="17">
        <v>4</v>
      </c>
      <c r="K89" s="17">
        <v>38.908299999999997</v>
      </c>
      <c r="L89" s="17">
        <v>-77.032300000000006</v>
      </c>
      <c r="M89" s="17">
        <v>0</v>
      </c>
      <c r="N89" s="17">
        <v>0</v>
      </c>
      <c r="O89" s="17">
        <v>0</v>
      </c>
      <c r="P89" s="17">
        <v>4</v>
      </c>
      <c r="Q89" s="17">
        <v>0</v>
      </c>
      <c r="R89" s="17">
        <v>279073</v>
      </c>
      <c r="S89" s="17">
        <v>397202.4</v>
      </c>
      <c r="T89" s="17">
        <v>137824</v>
      </c>
      <c r="U89" s="1" t="s">
        <v>919</v>
      </c>
      <c r="V89" s="1" t="s">
        <v>108</v>
      </c>
    </row>
    <row r="90" spans="1:22">
      <c r="A90" s="17">
        <v>-76.985799999999998</v>
      </c>
      <c r="B90" s="17">
        <v>38.899619999999999</v>
      </c>
      <c r="C90" s="17">
        <v>8</v>
      </c>
      <c r="D90" s="1" t="s">
        <v>156</v>
      </c>
      <c r="E90" s="1" t="s">
        <v>921</v>
      </c>
      <c r="F90" s="1" t="s">
        <v>922</v>
      </c>
      <c r="G90" s="1" t="s">
        <v>514</v>
      </c>
      <c r="H90" s="1" t="s">
        <v>268</v>
      </c>
      <c r="I90" s="32"/>
      <c r="J90" s="17">
        <v>7</v>
      </c>
      <c r="K90" s="17">
        <v>38.899459999999998</v>
      </c>
      <c r="L90" s="17">
        <v>-76.985900000000001</v>
      </c>
      <c r="M90" s="17">
        <v>0</v>
      </c>
      <c r="N90" s="17">
        <v>0</v>
      </c>
      <c r="O90" s="17">
        <v>0</v>
      </c>
      <c r="P90" s="17">
        <v>7</v>
      </c>
      <c r="Q90" s="17">
        <v>0</v>
      </c>
      <c r="R90" s="17">
        <v>149108</v>
      </c>
      <c r="S90" s="17">
        <v>401234.5</v>
      </c>
      <c r="T90" s="17">
        <v>136861.9</v>
      </c>
      <c r="U90" s="1" t="s">
        <v>925</v>
      </c>
      <c r="V90" s="1" t="s">
        <v>108</v>
      </c>
    </row>
    <row r="91" spans="1:22">
      <c r="A91" s="17">
        <v>-76.981999999999999</v>
      </c>
      <c r="B91" s="17">
        <v>38.925960000000003</v>
      </c>
      <c r="C91" s="17">
        <v>12</v>
      </c>
      <c r="D91" s="1" t="s">
        <v>208</v>
      </c>
      <c r="E91" s="1" t="s">
        <v>927</v>
      </c>
      <c r="F91" s="1" t="s">
        <v>928</v>
      </c>
      <c r="G91" s="1" t="s">
        <v>514</v>
      </c>
      <c r="H91" s="1" t="s">
        <v>268</v>
      </c>
      <c r="I91" s="32"/>
      <c r="J91" s="17">
        <v>2</v>
      </c>
      <c r="K91" s="17">
        <v>38.92595</v>
      </c>
      <c r="L91" s="17">
        <v>-76.981999999999999</v>
      </c>
      <c r="M91" s="17">
        <v>0</v>
      </c>
      <c r="N91" s="17">
        <v>1</v>
      </c>
      <c r="O91" s="17">
        <v>0</v>
      </c>
      <c r="P91" s="17">
        <v>1</v>
      </c>
      <c r="Q91" s="17">
        <v>0</v>
      </c>
      <c r="R91" s="17">
        <v>61927</v>
      </c>
      <c r="S91" s="17">
        <v>401563.6</v>
      </c>
      <c r="T91" s="17">
        <v>139786.20000000001</v>
      </c>
      <c r="U91" s="1" t="s">
        <v>930</v>
      </c>
      <c r="V91" s="1" t="s">
        <v>108</v>
      </c>
    </row>
    <row r="92" spans="1:22">
      <c r="A92" s="17">
        <v>-77.045299999999997</v>
      </c>
      <c r="B92" s="17">
        <v>38.923490000000001</v>
      </c>
      <c r="C92" s="17">
        <v>16</v>
      </c>
      <c r="D92" s="1" t="s">
        <v>330</v>
      </c>
      <c r="E92" s="1" t="s">
        <v>932</v>
      </c>
      <c r="F92" s="1" t="s">
        <v>933</v>
      </c>
      <c r="G92" s="1" t="s">
        <v>514</v>
      </c>
      <c r="H92" s="1" t="s">
        <v>268</v>
      </c>
      <c r="I92" s="32"/>
      <c r="J92" s="17">
        <v>14</v>
      </c>
      <c r="K92" s="17">
        <v>38.923479999999998</v>
      </c>
      <c r="L92" s="17">
        <v>-77.045299999999997</v>
      </c>
      <c r="M92" s="17">
        <v>5</v>
      </c>
      <c r="N92" s="17">
        <v>9</v>
      </c>
      <c r="O92" s="17">
        <v>0</v>
      </c>
      <c r="P92" s="17">
        <v>0</v>
      </c>
      <c r="Q92" s="17">
        <v>0</v>
      </c>
      <c r="R92" s="17">
        <v>236619</v>
      </c>
      <c r="S92" s="17">
        <v>396068.7</v>
      </c>
      <c r="T92" s="17">
        <v>139512.6</v>
      </c>
      <c r="U92" s="1" t="s">
        <v>935</v>
      </c>
      <c r="V92" s="1" t="s">
        <v>108</v>
      </c>
    </row>
    <row r="93" spans="1:22">
      <c r="A93" s="17">
        <v>-77.0227</v>
      </c>
      <c r="B93" s="17">
        <v>38.9163</v>
      </c>
      <c r="C93" s="17">
        <v>17</v>
      </c>
      <c r="D93" s="1" t="s">
        <v>330</v>
      </c>
      <c r="E93" s="1" t="s">
        <v>936</v>
      </c>
      <c r="F93" s="1" t="s">
        <v>937</v>
      </c>
      <c r="G93" s="1" t="s">
        <v>514</v>
      </c>
      <c r="H93" s="1" t="s">
        <v>268</v>
      </c>
      <c r="I93" s="32"/>
      <c r="J93" s="17">
        <v>7</v>
      </c>
      <c r="K93" s="17">
        <v>38.916289999999996</v>
      </c>
      <c r="L93" s="17">
        <v>-77.0227</v>
      </c>
      <c r="M93" s="17">
        <v>0</v>
      </c>
      <c r="N93" s="17">
        <v>0</v>
      </c>
      <c r="O93" s="17">
        <v>0</v>
      </c>
      <c r="P93" s="17">
        <v>7</v>
      </c>
      <c r="Q93" s="17">
        <v>0</v>
      </c>
      <c r="R93" s="17">
        <v>310530</v>
      </c>
      <c r="S93" s="17">
        <v>398030.2</v>
      </c>
      <c r="T93" s="17">
        <v>138714</v>
      </c>
      <c r="U93" s="1" t="s">
        <v>940</v>
      </c>
      <c r="V93" s="1" t="s">
        <v>108</v>
      </c>
    </row>
    <row r="94" spans="1:22">
      <c r="A94" s="17">
        <v>-77.023200000000003</v>
      </c>
      <c r="B94" s="17">
        <v>38.916550000000001</v>
      </c>
      <c r="C94" s="17">
        <v>18</v>
      </c>
      <c r="D94" s="1" t="s">
        <v>330</v>
      </c>
      <c r="E94" s="1" t="s">
        <v>942</v>
      </c>
      <c r="F94" s="1" t="s">
        <v>943</v>
      </c>
      <c r="G94" s="1" t="s">
        <v>514</v>
      </c>
      <c r="H94" s="1" t="s">
        <v>268</v>
      </c>
      <c r="I94" s="32"/>
      <c r="J94" s="17">
        <v>12</v>
      </c>
      <c r="K94" s="17">
        <v>38.916539999999998</v>
      </c>
      <c r="L94" s="17">
        <v>-77.023200000000003</v>
      </c>
      <c r="M94" s="17">
        <v>0</v>
      </c>
      <c r="N94" s="17">
        <v>0</v>
      </c>
      <c r="O94" s="17">
        <v>0</v>
      </c>
      <c r="P94" s="17">
        <v>12</v>
      </c>
      <c r="Q94" s="17">
        <v>0</v>
      </c>
      <c r="R94" s="17">
        <v>310465</v>
      </c>
      <c r="S94" s="17">
        <v>397986.9</v>
      </c>
      <c r="T94" s="17">
        <v>138741.6</v>
      </c>
      <c r="U94" s="1" t="s">
        <v>944</v>
      </c>
      <c r="V94" s="1" t="s">
        <v>108</v>
      </c>
    </row>
    <row r="95" spans="1:22">
      <c r="A95" s="17">
        <v>-77.023099999999999</v>
      </c>
      <c r="B95" s="17">
        <v>38.917540000000002</v>
      </c>
      <c r="C95" s="17">
        <v>20</v>
      </c>
      <c r="D95" s="1" t="s">
        <v>330</v>
      </c>
      <c r="E95" s="1" t="s">
        <v>945</v>
      </c>
      <c r="F95" s="1" t="s">
        <v>946</v>
      </c>
      <c r="G95" s="1" t="s">
        <v>514</v>
      </c>
      <c r="H95" s="1" t="s">
        <v>268</v>
      </c>
      <c r="I95" s="32"/>
      <c r="J95" s="17">
        <v>6</v>
      </c>
      <c r="K95" s="17">
        <v>38.917529999999999</v>
      </c>
      <c r="L95" s="17">
        <v>-77.023099999999999</v>
      </c>
      <c r="M95" s="17">
        <v>0</v>
      </c>
      <c r="N95" s="17">
        <v>0</v>
      </c>
      <c r="O95" s="17">
        <v>0</v>
      </c>
      <c r="P95" s="17">
        <v>6</v>
      </c>
      <c r="Q95" s="17">
        <v>0</v>
      </c>
      <c r="R95" s="17">
        <v>284162</v>
      </c>
      <c r="S95" s="17">
        <v>397997.7</v>
      </c>
      <c r="T95" s="17">
        <v>138852</v>
      </c>
      <c r="U95" s="1" t="s">
        <v>948</v>
      </c>
      <c r="V95" s="1" t="s">
        <v>108</v>
      </c>
    </row>
    <row r="96" spans="1:22">
      <c r="A96" s="17">
        <v>-77.006399999999999</v>
      </c>
      <c r="B96" s="17">
        <v>38.831499999999998</v>
      </c>
      <c r="C96" s="17">
        <v>24</v>
      </c>
      <c r="D96" s="1" t="s">
        <v>252</v>
      </c>
      <c r="E96" s="1" t="s">
        <v>950</v>
      </c>
      <c r="F96" s="1" t="s">
        <v>952</v>
      </c>
      <c r="G96" s="1" t="s">
        <v>215</v>
      </c>
      <c r="H96" s="1" t="s">
        <v>268</v>
      </c>
      <c r="I96" s="32"/>
      <c r="J96" s="17">
        <v>15</v>
      </c>
      <c r="K96" s="17">
        <v>38.831499999999998</v>
      </c>
      <c r="L96" s="17">
        <v>-77.006399999999999</v>
      </c>
      <c r="M96" s="17">
        <v>7</v>
      </c>
      <c r="N96" s="17">
        <v>5</v>
      </c>
      <c r="O96" s="17">
        <v>3</v>
      </c>
      <c r="P96" s="17">
        <v>0</v>
      </c>
      <c r="Q96" s="17">
        <v>0</v>
      </c>
      <c r="R96" s="17">
        <v>50871</v>
      </c>
      <c r="S96" s="17">
        <v>399443</v>
      </c>
      <c r="T96" s="17">
        <v>129301</v>
      </c>
      <c r="U96" s="1" t="s">
        <v>956</v>
      </c>
      <c r="V96" s="1" t="s">
        <v>108</v>
      </c>
    </row>
    <row r="97" spans="1:22">
      <c r="A97" s="17">
        <v>-77.000100000000003</v>
      </c>
      <c r="B97" s="17">
        <v>38.920760000000001</v>
      </c>
      <c r="C97" s="17">
        <v>28</v>
      </c>
      <c r="D97" s="1" t="s">
        <v>208</v>
      </c>
      <c r="E97" s="1" t="s">
        <v>959</v>
      </c>
      <c r="F97" s="1" t="s">
        <v>960</v>
      </c>
      <c r="G97" s="1" t="s">
        <v>514</v>
      </c>
      <c r="H97" s="65" t="s">
        <v>962</v>
      </c>
      <c r="I97" s="66"/>
      <c r="J97" s="17">
        <v>116</v>
      </c>
      <c r="K97" s="17">
        <v>38.920760000000001</v>
      </c>
      <c r="L97" s="17">
        <v>-77.000100000000003</v>
      </c>
      <c r="M97" s="17">
        <v>20</v>
      </c>
      <c r="N97" s="17">
        <v>0</v>
      </c>
      <c r="O97" s="17">
        <v>96</v>
      </c>
      <c r="P97" s="17">
        <v>0</v>
      </c>
      <c r="Q97" s="17">
        <v>0</v>
      </c>
      <c r="R97" s="17">
        <v>289738</v>
      </c>
      <c r="S97" s="17">
        <v>399987.6</v>
      </c>
      <c r="T97" s="17">
        <v>139209.4</v>
      </c>
      <c r="U97" s="1" t="s">
        <v>964</v>
      </c>
      <c r="V97" s="1" t="s">
        <v>108</v>
      </c>
    </row>
    <row r="98" spans="1:22">
      <c r="A98" s="17">
        <v>-77.015699999999995</v>
      </c>
      <c r="B98" s="17">
        <v>38.975239999999999</v>
      </c>
      <c r="C98" s="17">
        <v>30</v>
      </c>
      <c r="D98" s="1" t="s">
        <v>966</v>
      </c>
      <c r="E98" s="1" t="s">
        <v>968</v>
      </c>
      <c r="F98" s="1" t="s">
        <v>969</v>
      </c>
      <c r="G98" s="1" t="s">
        <v>514</v>
      </c>
      <c r="H98" s="1" t="s">
        <v>268</v>
      </c>
      <c r="I98" s="32"/>
      <c r="J98" s="17">
        <v>9</v>
      </c>
      <c r="K98" s="17">
        <v>38.975230000000003</v>
      </c>
      <c r="L98" s="17">
        <v>-77.015699999999995</v>
      </c>
      <c r="M98" s="17">
        <v>0</v>
      </c>
      <c r="N98" s="17">
        <v>5</v>
      </c>
      <c r="O98" s="17">
        <v>0</v>
      </c>
      <c r="P98" s="17">
        <v>4</v>
      </c>
      <c r="Q98" s="17">
        <v>0</v>
      </c>
      <c r="R98" s="17">
        <v>310103</v>
      </c>
      <c r="S98" s="17">
        <v>398643.4</v>
      </c>
      <c r="T98" s="17">
        <v>145256.70000000001</v>
      </c>
      <c r="U98" s="1" t="s">
        <v>972</v>
      </c>
      <c r="V98" s="1" t="s">
        <v>108</v>
      </c>
    </row>
    <row r="99" spans="1:22">
      <c r="A99" s="17">
        <v>-77.023399999999995</v>
      </c>
      <c r="B99" s="17">
        <v>38.927750000000003</v>
      </c>
      <c r="C99" s="17">
        <v>34</v>
      </c>
      <c r="D99" s="1" t="s">
        <v>330</v>
      </c>
      <c r="E99" s="1" t="s">
        <v>974</v>
      </c>
      <c r="F99" s="1" t="s">
        <v>976</v>
      </c>
      <c r="G99" s="1" t="s">
        <v>514</v>
      </c>
      <c r="H99" s="1" t="s">
        <v>268</v>
      </c>
      <c r="I99" s="32"/>
      <c r="J99" s="17">
        <v>2</v>
      </c>
      <c r="K99" s="17">
        <v>38.92774</v>
      </c>
      <c r="L99" s="17">
        <v>-77.023399999999995</v>
      </c>
      <c r="M99" s="17">
        <v>0</v>
      </c>
      <c r="N99" s="17">
        <v>1</v>
      </c>
      <c r="O99" s="17">
        <v>0</v>
      </c>
      <c r="P99" s="17">
        <v>1</v>
      </c>
      <c r="Q99" s="17">
        <v>0</v>
      </c>
      <c r="R99" s="17">
        <v>232771</v>
      </c>
      <c r="S99" s="17">
        <v>397973.1</v>
      </c>
      <c r="T99" s="17">
        <v>139985.20000000001</v>
      </c>
      <c r="U99" s="1" t="s">
        <v>979</v>
      </c>
      <c r="V99" s="1" t="s">
        <v>108</v>
      </c>
    </row>
    <row r="100" spans="1:22">
      <c r="A100" s="17">
        <v>-77.001800000000003</v>
      </c>
      <c r="B100" s="17">
        <v>38.900010000000002</v>
      </c>
      <c r="C100" s="17">
        <v>37</v>
      </c>
      <c r="D100" s="1" t="s">
        <v>156</v>
      </c>
      <c r="E100" s="1" t="s">
        <v>982</v>
      </c>
      <c r="F100" s="1" t="s">
        <v>983</v>
      </c>
      <c r="G100" s="1" t="s">
        <v>514</v>
      </c>
      <c r="H100" s="1" t="s">
        <v>268</v>
      </c>
      <c r="I100" s="32"/>
      <c r="J100" s="17">
        <v>3</v>
      </c>
      <c r="K100" s="17">
        <v>38.900010000000002</v>
      </c>
      <c r="L100" s="17">
        <v>-77.001800000000003</v>
      </c>
      <c r="M100" s="17">
        <v>0</v>
      </c>
      <c r="N100" s="17">
        <v>0</v>
      </c>
      <c r="O100" s="17">
        <v>0</v>
      </c>
      <c r="P100" s="17">
        <v>3</v>
      </c>
      <c r="Q100" s="17">
        <v>0</v>
      </c>
      <c r="R100" s="17">
        <v>310994</v>
      </c>
      <c r="S100" s="17">
        <v>399848.1</v>
      </c>
      <c r="T100" s="17">
        <v>136905.79999999999</v>
      </c>
      <c r="U100" s="1" t="s">
        <v>987</v>
      </c>
      <c r="V100" s="1" t="s">
        <v>108</v>
      </c>
    </row>
    <row r="101" spans="1:22">
      <c r="A101" s="17">
        <v>-76.966200000000001</v>
      </c>
      <c r="B101" s="17">
        <v>38.920769999999997</v>
      </c>
      <c r="C101" s="17">
        <v>38</v>
      </c>
      <c r="D101" s="1" t="s">
        <v>208</v>
      </c>
      <c r="E101" s="1" t="s">
        <v>989</v>
      </c>
      <c r="F101" s="1" t="s">
        <v>991</v>
      </c>
      <c r="G101" s="1" t="s">
        <v>514</v>
      </c>
      <c r="H101" s="1" t="s">
        <v>268</v>
      </c>
      <c r="I101" s="32"/>
      <c r="J101" s="17">
        <v>21</v>
      </c>
      <c r="K101" s="17">
        <v>38.920760000000001</v>
      </c>
      <c r="L101" s="17">
        <v>-76.966200000000001</v>
      </c>
      <c r="M101" s="17">
        <v>0</v>
      </c>
      <c r="N101" s="17">
        <v>0</v>
      </c>
      <c r="O101" s="17">
        <v>13</v>
      </c>
      <c r="P101" s="17">
        <v>8</v>
      </c>
      <c r="Q101" s="17">
        <v>0</v>
      </c>
      <c r="R101" s="19"/>
      <c r="S101" s="17">
        <v>402932.4</v>
      </c>
      <c r="T101" s="17">
        <v>139210.29999999999</v>
      </c>
      <c r="U101" s="19"/>
      <c r="V101" s="1" t="s">
        <v>108</v>
      </c>
    </row>
    <row r="102" spans="1:22">
      <c r="A102" s="17">
        <v>-76.946299999999994</v>
      </c>
      <c r="B102" s="17">
        <v>38.89425</v>
      </c>
      <c r="C102" s="17">
        <v>44</v>
      </c>
      <c r="D102" s="1" t="s">
        <v>166</v>
      </c>
      <c r="E102" s="1" t="s">
        <v>997</v>
      </c>
      <c r="F102" s="1" t="s">
        <v>998</v>
      </c>
      <c r="G102" s="1" t="s">
        <v>514</v>
      </c>
      <c r="H102" s="65" t="s">
        <v>962</v>
      </c>
      <c r="I102" s="66"/>
      <c r="J102" s="17">
        <v>71</v>
      </c>
      <c r="K102" s="17">
        <v>38.894080000000002</v>
      </c>
      <c r="L102" s="17">
        <v>-76.946100000000001</v>
      </c>
      <c r="M102" s="17">
        <v>18</v>
      </c>
      <c r="N102" s="17">
        <v>53</v>
      </c>
      <c r="O102" s="17">
        <v>0</v>
      </c>
      <c r="P102" s="17">
        <v>0</v>
      </c>
      <c r="Q102" s="17">
        <v>0</v>
      </c>
      <c r="R102" s="17">
        <v>312333</v>
      </c>
      <c r="S102" s="17">
        <v>404659.5</v>
      </c>
      <c r="T102" s="17">
        <v>136267.29999999999</v>
      </c>
      <c r="U102" s="1" t="s">
        <v>1003</v>
      </c>
      <c r="V102" s="1" t="s">
        <v>108</v>
      </c>
    </row>
    <row r="103" spans="1:22">
      <c r="A103" s="17">
        <v>-77.027699999999996</v>
      </c>
      <c r="B103" s="17">
        <v>38.939950000000003</v>
      </c>
      <c r="C103" s="17">
        <v>45</v>
      </c>
      <c r="D103" s="1" t="s">
        <v>966</v>
      </c>
      <c r="E103" s="1" t="s">
        <v>1005</v>
      </c>
      <c r="F103" s="1" t="s">
        <v>1006</v>
      </c>
      <c r="G103" s="1" t="s">
        <v>514</v>
      </c>
      <c r="H103" s="1" t="s">
        <v>268</v>
      </c>
      <c r="I103" s="32"/>
      <c r="J103" s="17">
        <v>19</v>
      </c>
      <c r="K103" s="17">
        <v>38.939950000000003</v>
      </c>
      <c r="L103" s="17">
        <v>-77.027699999999996</v>
      </c>
      <c r="M103" s="17">
        <v>0</v>
      </c>
      <c r="N103" s="17">
        <v>0</v>
      </c>
      <c r="O103" s="17">
        <v>19</v>
      </c>
      <c r="P103" s="17">
        <v>0</v>
      </c>
      <c r="Q103" s="17">
        <v>0</v>
      </c>
      <c r="R103" s="17">
        <v>223601</v>
      </c>
      <c r="S103" s="17">
        <v>397595.6</v>
      </c>
      <c r="T103" s="17">
        <v>141340.1</v>
      </c>
      <c r="U103" s="1" t="s">
        <v>1011</v>
      </c>
      <c r="V103" s="1" t="s">
        <v>108</v>
      </c>
    </row>
    <row r="104" spans="1:22">
      <c r="A104" s="17">
        <v>-76.983900000000006</v>
      </c>
      <c r="B104" s="17">
        <v>38.883920000000003</v>
      </c>
      <c r="C104" s="17">
        <v>46</v>
      </c>
      <c r="D104" s="1" t="s">
        <v>156</v>
      </c>
      <c r="E104" s="1" t="s">
        <v>1015</v>
      </c>
      <c r="F104" s="1" t="s">
        <v>1016</v>
      </c>
      <c r="G104" s="1" t="s">
        <v>514</v>
      </c>
      <c r="H104" s="1" t="s">
        <v>268</v>
      </c>
      <c r="I104" s="32"/>
      <c r="J104" s="17">
        <v>2</v>
      </c>
      <c r="K104" s="17">
        <v>38.88391</v>
      </c>
      <c r="L104" s="17">
        <v>-76.983900000000006</v>
      </c>
      <c r="M104" s="17">
        <v>0</v>
      </c>
      <c r="N104" s="17">
        <v>1</v>
      </c>
      <c r="O104" s="17">
        <v>0</v>
      </c>
      <c r="P104" s="17">
        <v>1</v>
      </c>
      <c r="Q104" s="17">
        <v>0</v>
      </c>
      <c r="R104" s="17">
        <v>309081</v>
      </c>
      <c r="S104" s="17">
        <v>401399.6</v>
      </c>
      <c r="T104" s="17">
        <v>135119</v>
      </c>
      <c r="U104" s="1" t="s">
        <v>1020</v>
      </c>
      <c r="V104" s="1" t="s">
        <v>108</v>
      </c>
    </row>
    <row r="105" spans="1:22">
      <c r="A105" s="17">
        <v>-76.986400000000003</v>
      </c>
      <c r="B105" s="17">
        <v>38.834180000000003</v>
      </c>
      <c r="C105" s="17">
        <v>48</v>
      </c>
      <c r="D105" s="1" t="s">
        <v>252</v>
      </c>
      <c r="E105" s="1" t="s">
        <v>1023</v>
      </c>
      <c r="F105" s="1" t="s">
        <v>1025</v>
      </c>
      <c r="G105" s="1" t="s">
        <v>215</v>
      </c>
      <c r="H105" s="65" t="s">
        <v>1027</v>
      </c>
      <c r="I105" s="66"/>
      <c r="J105" s="17">
        <v>26</v>
      </c>
      <c r="K105" s="17">
        <v>38.83417</v>
      </c>
      <c r="L105" s="17">
        <v>-76.986400000000003</v>
      </c>
      <c r="M105" s="17">
        <v>26</v>
      </c>
      <c r="N105" s="17">
        <v>0</v>
      </c>
      <c r="O105" s="17">
        <v>0</v>
      </c>
      <c r="P105" s="17">
        <v>0</v>
      </c>
      <c r="Q105" s="17">
        <v>0</v>
      </c>
      <c r="R105" s="17">
        <v>288153</v>
      </c>
      <c r="S105" s="17">
        <v>401178.2</v>
      </c>
      <c r="T105" s="17">
        <v>129597.5</v>
      </c>
      <c r="U105" s="1" t="s">
        <v>1031</v>
      </c>
      <c r="V105" s="1" t="s">
        <v>108</v>
      </c>
    </row>
    <row r="106" spans="1:22">
      <c r="A106" s="17">
        <v>-77.064599999999999</v>
      </c>
      <c r="B106" s="17">
        <v>38.94688</v>
      </c>
      <c r="C106" s="17">
        <v>50</v>
      </c>
      <c r="D106" s="1" t="s">
        <v>82</v>
      </c>
      <c r="E106" s="1" t="s">
        <v>1034</v>
      </c>
      <c r="F106" s="1" t="s">
        <v>1035</v>
      </c>
      <c r="G106" s="1" t="s">
        <v>514</v>
      </c>
      <c r="H106" s="1" t="s">
        <v>268</v>
      </c>
      <c r="I106" s="32"/>
      <c r="J106" s="17">
        <v>26</v>
      </c>
      <c r="K106" s="17">
        <v>38.946950000000001</v>
      </c>
      <c r="L106" s="17">
        <v>-77.064599999999999</v>
      </c>
      <c r="M106" s="17">
        <v>0</v>
      </c>
      <c r="N106" s="17">
        <v>0</v>
      </c>
      <c r="O106" s="17">
        <v>0</v>
      </c>
      <c r="P106" s="17">
        <v>26</v>
      </c>
      <c r="Q106" s="17">
        <v>0</v>
      </c>
      <c r="R106" s="17">
        <v>284922</v>
      </c>
      <c r="S106" s="17">
        <v>394398.3</v>
      </c>
      <c r="T106" s="17">
        <v>142110</v>
      </c>
      <c r="U106" s="1" t="s">
        <v>1039</v>
      </c>
      <c r="V106" s="1" t="s">
        <v>108</v>
      </c>
    </row>
    <row r="107" spans="1:22">
      <c r="A107" s="17">
        <v>-77.072500000000005</v>
      </c>
      <c r="B107" s="17">
        <v>38.960680000000004</v>
      </c>
      <c r="C107" s="17">
        <v>55</v>
      </c>
      <c r="D107" s="1" t="s">
        <v>82</v>
      </c>
      <c r="E107" s="1" t="s">
        <v>1044</v>
      </c>
      <c r="F107" s="1" t="s">
        <v>1046</v>
      </c>
      <c r="G107" s="1" t="s">
        <v>514</v>
      </c>
      <c r="H107" s="1" t="s">
        <v>268</v>
      </c>
      <c r="I107" s="32"/>
      <c r="J107" s="17">
        <v>19</v>
      </c>
      <c r="K107" s="17">
        <v>38.96067</v>
      </c>
      <c r="L107" s="17">
        <v>-77.072500000000005</v>
      </c>
      <c r="M107" s="17">
        <v>0</v>
      </c>
      <c r="N107" s="17">
        <v>10</v>
      </c>
      <c r="O107" s="17">
        <v>0</v>
      </c>
      <c r="P107" s="17">
        <v>9</v>
      </c>
      <c r="Q107" s="17">
        <v>0</v>
      </c>
      <c r="R107" s="17">
        <v>310383</v>
      </c>
      <c r="S107" s="17">
        <v>393715.3</v>
      </c>
      <c r="T107" s="17">
        <v>143643.1</v>
      </c>
      <c r="U107" s="1" t="s">
        <v>1052</v>
      </c>
      <c r="V107" s="1" t="s">
        <v>108</v>
      </c>
    </row>
    <row r="108" spans="1:22">
      <c r="A108" s="17">
        <v>-77.030199999999994</v>
      </c>
      <c r="B108" s="17">
        <v>38.959510000000002</v>
      </c>
      <c r="C108" s="17">
        <v>57</v>
      </c>
      <c r="D108" s="1" t="s">
        <v>966</v>
      </c>
      <c r="E108" s="1" t="s">
        <v>1056</v>
      </c>
      <c r="F108" s="1" t="s">
        <v>1057</v>
      </c>
      <c r="G108" s="1" t="s">
        <v>514</v>
      </c>
      <c r="H108" s="1" t="s">
        <v>268</v>
      </c>
      <c r="I108" s="32"/>
      <c r="J108" s="17">
        <v>28</v>
      </c>
      <c r="K108" s="17">
        <v>38.959499999999998</v>
      </c>
      <c r="L108" s="17">
        <v>-77.030199999999994</v>
      </c>
      <c r="M108" s="17">
        <v>2</v>
      </c>
      <c r="N108" s="17">
        <v>19</v>
      </c>
      <c r="O108" s="17">
        <v>7</v>
      </c>
      <c r="P108" s="17">
        <v>0</v>
      </c>
      <c r="Q108" s="17">
        <v>0</v>
      </c>
      <c r="R108" s="17">
        <v>257860</v>
      </c>
      <c r="S108" s="17">
        <v>397383.9</v>
      </c>
      <c r="T108" s="17">
        <v>143510.70000000001</v>
      </c>
      <c r="U108" s="1" t="s">
        <v>1062</v>
      </c>
      <c r="V108" s="1" t="s">
        <v>108</v>
      </c>
    </row>
    <row r="109" spans="1:22">
      <c r="A109" s="17">
        <v>-76.989199999999997</v>
      </c>
      <c r="B109" s="17">
        <v>38.865450000000003</v>
      </c>
      <c r="C109" s="17">
        <v>58</v>
      </c>
      <c r="D109" s="1" t="s">
        <v>252</v>
      </c>
      <c r="E109" s="1" t="s">
        <v>1064</v>
      </c>
      <c r="F109" s="1" t="s">
        <v>1066</v>
      </c>
      <c r="G109" s="1" t="s">
        <v>99</v>
      </c>
      <c r="H109" s="1" t="s">
        <v>383</v>
      </c>
      <c r="I109" s="32"/>
      <c r="J109" s="17">
        <v>61</v>
      </c>
      <c r="K109" s="17">
        <v>38.86544</v>
      </c>
      <c r="L109" s="17">
        <v>-76.989199999999997</v>
      </c>
      <c r="M109" s="17">
        <v>0</v>
      </c>
      <c r="N109" s="17">
        <v>0</v>
      </c>
      <c r="O109" s="17">
        <v>61</v>
      </c>
      <c r="P109" s="17">
        <v>0</v>
      </c>
      <c r="Q109" s="17">
        <v>0</v>
      </c>
      <c r="R109" s="17">
        <v>51883</v>
      </c>
      <c r="S109" s="17">
        <v>400934</v>
      </c>
      <c r="T109" s="17">
        <v>133068.70000000001</v>
      </c>
      <c r="U109" s="1" t="s">
        <v>1078</v>
      </c>
      <c r="V109" s="1" t="s">
        <v>108</v>
      </c>
    </row>
    <row r="110" spans="1:22">
      <c r="A110" s="17">
        <v>-76.911900000000003</v>
      </c>
      <c r="B110" s="17">
        <v>38.893810000000002</v>
      </c>
      <c r="C110" s="17">
        <v>60</v>
      </c>
      <c r="D110" s="1" t="s">
        <v>166</v>
      </c>
      <c r="E110" s="1" t="s">
        <v>1080</v>
      </c>
      <c r="F110" s="1" t="s">
        <v>1082</v>
      </c>
      <c r="G110" s="1" t="s">
        <v>514</v>
      </c>
      <c r="H110" s="65" t="s">
        <v>1083</v>
      </c>
      <c r="I110" s="66"/>
      <c r="J110" s="17">
        <v>39</v>
      </c>
      <c r="K110" s="17">
        <v>38.893740000000001</v>
      </c>
      <c r="L110" s="17">
        <v>-76.911900000000003</v>
      </c>
      <c r="M110" s="17">
        <v>0</v>
      </c>
      <c r="N110" s="17">
        <v>0</v>
      </c>
      <c r="O110" s="17">
        <v>39</v>
      </c>
      <c r="P110" s="17">
        <v>0</v>
      </c>
      <c r="Q110" s="17">
        <v>0</v>
      </c>
      <c r="R110" s="17">
        <v>310426</v>
      </c>
      <c r="S110" s="17">
        <v>407639.4</v>
      </c>
      <c r="T110" s="17">
        <v>136221</v>
      </c>
      <c r="U110" s="1" t="s">
        <v>1088</v>
      </c>
      <c r="V110" s="1" t="s">
        <v>108</v>
      </c>
    </row>
    <row r="111" spans="1:22">
      <c r="A111" s="17">
        <v>-77.026399999999995</v>
      </c>
      <c r="B111" s="17">
        <v>38.974339999999998</v>
      </c>
      <c r="C111" s="17">
        <v>61</v>
      </c>
      <c r="D111" s="1" t="s">
        <v>966</v>
      </c>
      <c r="E111" s="1" t="s">
        <v>1091</v>
      </c>
      <c r="F111" s="1" t="s">
        <v>1093</v>
      </c>
      <c r="G111" s="1" t="s">
        <v>514</v>
      </c>
      <c r="H111" s="65" t="s">
        <v>1095</v>
      </c>
      <c r="I111" s="66"/>
      <c r="J111" s="17">
        <v>27</v>
      </c>
      <c r="K111" s="17">
        <v>38.974330000000002</v>
      </c>
      <c r="L111" s="17">
        <v>-77.026399999999995</v>
      </c>
      <c r="M111" s="17">
        <v>8</v>
      </c>
      <c r="N111" s="17">
        <v>12</v>
      </c>
      <c r="O111" s="17">
        <v>0</v>
      </c>
      <c r="P111" s="17">
        <v>7</v>
      </c>
      <c r="Q111" s="17">
        <v>0</v>
      </c>
      <c r="R111" s="19"/>
      <c r="S111" s="17">
        <v>397709.9</v>
      </c>
      <c r="T111" s="17">
        <v>145157</v>
      </c>
      <c r="U111" s="19"/>
      <c r="V111" s="1" t="s">
        <v>108</v>
      </c>
    </row>
    <row r="112" spans="1:22">
      <c r="A112" s="17">
        <v>-77.026200000000003</v>
      </c>
      <c r="B112" s="17">
        <v>38.982990000000001</v>
      </c>
      <c r="C112" s="17">
        <v>63</v>
      </c>
      <c r="D112" s="1" t="s">
        <v>966</v>
      </c>
      <c r="E112" s="1" t="s">
        <v>1097</v>
      </c>
      <c r="F112" s="1" t="s">
        <v>1098</v>
      </c>
      <c r="G112" s="1" t="s">
        <v>514</v>
      </c>
      <c r="H112" s="65" t="s">
        <v>1083</v>
      </c>
      <c r="I112" s="66"/>
      <c r="J112" s="17">
        <v>81</v>
      </c>
      <c r="K112" s="17">
        <v>38.982979999999998</v>
      </c>
      <c r="L112" s="17">
        <v>-77.026200000000003</v>
      </c>
      <c r="M112" s="17">
        <v>0</v>
      </c>
      <c r="N112" s="17">
        <v>0</v>
      </c>
      <c r="O112" s="17">
        <v>81</v>
      </c>
      <c r="P112" s="17">
        <v>0</v>
      </c>
      <c r="Q112" s="17">
        <v>0</v>
      </c>
      <c r="R112" s="17">
        <v>253661</v>
      </c>
      <c r="S112" s="17">
        <v>397729.2</v>
      </c>
      <c r="T112" s="17">
        <v>146117</v>
      </c>
      <c r="U112" s="1" t="s">
        <v>1099</v>
      </c>
      <c r="V112" s="1" t="s">
        <v>108</v>
      </c>
    </row>
    <row r="113" spans="1:22">
      <c r="A113" s="17">
        <v>-76.971299999999999</v>
      </c>
      <c r="B113" s="17">
        <v>38.863930000000003</v>
      </c>
      <c r="C113" s="17">
        <v>69</v>
      </c>
      <c r="D113" s="1" t="s">
        <v>252</v>
      </c>
      <c r="E113" s="1" t="s">
        <v>1100</v>
      </c>
      <c r="F113" s="1" t="s">
        <v>1101</v>
      </c>
      <c r="G113" s="1" t="s">
        <v>514</v>
      </c>
      <c r="H113" s="65" t="s">
        <v>1027</v>
      </c>
      <c r="I113" s="66"/>
      <c r="J113" s="17">
        <v>36</v>
      </c>
      <c r="K113" s="17">
        <v>38.86392</v>
      </c>
      <c r="L113" s="17">
        <v>-76.971299999999999</v>
      </c>
      <c r="M113" s="17">
        <v>36</v>
      </c>
      <c r="N113" s="17">
        <v>0</v>
      </c>
      <c r="O113" s="17">
        <v>0</v>
      </c>
      <c r="P113" s="17">
        <v>0</v>
      </c>
      <c r="Q113" s="17">
        <v>0</v>
      </c>
      <c r="R113" s="17">
        <v>150372</v>
      </c>
      <c r="S113" s="17">
        <v>402492.1</v>
      </c>
      <c r="T113" s="17">
        <v>132900.70000000001</v>
      </c>
      <c r="U113" s="1" t="s">
        <v>1102</v>
      </c>
      <c r="V113" s="1" t="s">
        <v>108</v>
      </c>
    </row>
    <row r="114" spans="1:22">
      <c r="A114" s="17">
        <v>-76.960700000000003</v>
      </c>
      <c r="B114" s="17">
        <v>38.92615</v>
      </c>
      <c r="C114" s="17">
        <v>73</v>
      </c>
      <c r="D114" s="1" t="s">
        <v>208</v>
      </c>
      <c r="E114" s="1" t="s">
        <v>1103</v>
      </c>
      <c r="F114" s="1" t="s">
        <v>1104</v>
      </c>
      <c r="G114" s="1" t="s">
        <v>514</v>
      </c>
      <c r="H114" s="65" t="s">
        <v>891</v>
      </c>
      <c r="I114" s="66"/>
      <c r="J114" s="17">
        <v>5</v>
      </c>
      <c r="K114" s="17">
        <v>38.92615</v>
      </c>
      <c r="L114" s="17">
        <v>-76.960700000000003</v>
      </c>
      <c r="M114" s="17">
        <v>0</v>
      </c>
      <c r="N114" s="17">
        <v>3</v>
      </c>
      <c r="O114" s="17">
        <v>0</v>
      </c>
      <c r="P114" s="17">
        <v>2</v>
      </c>
      <c r="Q114" s="17">
        <v>0</v>
      </c>
      <c r="R114" s="19"/>
      <c r="S114" s="17">
        <v>403409.5</v>
      </c>
      <c r="T114" s="17">
        <v>139808.29999999999</v>
      </c>
      <c r="U114" s="19"/>
      <c r="V114" s="1" t="s">
        <v>108</v>
      </c>
    </row>
    <row r="115" spans="1:22">
      <c r="A115" s="17">
        <v>-77.028199999999998</v>
      </c>
      <c r="B115" s="17">
        <v>38.964170000000003</v>
      </c>
      <c r="C115" s="17">
        <v>77</v>
      </c>
      <c r="D115" s="1" t="s">
        <v>966</v>
      </c>
      <c r="E115" s="1" t="s">
        <v>1106</v>
      </c>
      <c r="F115" s="1" t="s">
        <v>1107</v>
      </c>
      <c r="G115" s="1" t="s">
        <v>514</v>
      </c>
      <c r="H115" s="65" t="s">
        <v>962</v>
      </c>
      <c r="I115" s="66"/>
      <c r="J115" s="17">
        <v>99</v>
      </c>
      <c r="K115" s="17">
        <v>38.964579999999998</v>
      </c>
      <c r="L115" s="17">
        <v>-77.028099999999995</v>
      </c>
      <c r="M115" s="17">
        <v>18</v>
      </c>
      <c r="N115" s="17">
        <v>0</v>
      </c>
      <c r="O115" s="17">
        <v>81</v>
      </c>
      <c r="P115" s="17">
        <v>0</v>
      </c>
      <c r="Q115" s="17">
        <v>0</v>
      </c>
      <c r="R115" s="17">
        <v>253200</v>
      </c>
      <c r="S115" s="17">
        <v>397552.1</v>
      </c>
      <c r="T115" s="17">
        <v>144028.79999999999</v>
      </c>
      <c r="U115" s="1" t="s">
        <v>1108</v>
      </c>
      <c r="V115" s="1" t="s">
        <v>108</v>
      </c>
    </row>
    <row r="116" spans="1:22">
      <c r="A116" s="17">
        <v>-77.007800000000003</v>
      </c>
      <c r="B116" s="17">
        <v>38.956290000000003</v>
      </c>
      <c r="C116" s="17">
        <v>79</v>
      </c>
      <c r="D116" s="1" t="s">
        <v>966</v>
      </c>
      <c r="E116" s="1" t="s">
        <v>1109</v>
      </c>
      <c r="F116" s="1" t="s">
        <v>1110</v>
      </c>
      <c r="G116" s="1" t="s">
        <v>514</v>
      </c>
      <c r="H116" s="65" t="s">
        <v>1027</v>
      </c>
      <c r="I116" s="66"/>
      <c r="J116" s="17">
        <v>8</v>
      </c>
      <c r="K116" s="17">
        <v>38.95628</v>
      </c>
      <c r="L116" s="17">
        <v>-77.007800000000003</v>
      </c>
      <c r="M116" s="17">
        <v>8</v>
      </c>
      <c r="N116" s="17">
        <v>0</v>
      </c>
      <c r="O116" s="17">
        <v>0</v>
      </c>
      <c r="P116" s="17">
        <v>0</v>
      </c>
      <c r="Q116" s="17">
        <v>0</v>
      </c>
      <c r="R116" s="17">
        <v>8937</v>
      </c>
      <c r="S116" s="17">
        <v>399326.3</v>
      </c>
      <c r="T116" s="17">
        <v>143152.70000000001</v>
      </c>
      <c r="U116" s="1" t="s">
        <v>1111</v>
      </c>
      <c r="V116" s="1" t="s">
        <v>108</v>
      </c>
    </row>
    <row r="117" spans="1:22">
      <c r="A117" s="17">
        <v>-76.992000000000004</v>
      </c>
      <c r="B117" s="17">
        <v>38.859540000000003</v>
      </c>
      <c r="C117" s="17">
        <v>80</v>
      </c>
      <c r="D117" s="1" t="s">
        <v>252</v>
      </c>
      <c r="E117" s="1" t="s">
        <v>1113</v>
      </c>
      <c r="F117" s="1" t="s">
        <v>1114</v>
      </c>
      <c r="G117" s="1" t="s">
        <v>514</v>
      </c>
      <c r="H117" s="65" t="s">
        <v>1083</v>
      </c>
      <c r="I117" s="66"/>
      <c r="J117" s="17">
        <v>41</v>
      </c>
      <c r="K117" s="17">
        <v>38.859529999999999</v>
      </c>
      <c r="L117" s="17">
        <v>-76.992000000000004</v>
      </c>
      <c r="M117" s="17">
        <v>0</v>
      </c>
      <c r="N117" s="17">
        <v>9</v>
      </c>
      <c r="O117" s="17">
        <v>32</v>
      </c>
      <c r="P117" s="17">
        <v>0</v>
      </c>
      <c r="Q117" s="17">
        <v>0</v>
      </c>
      <c r="R117" s="17">
        <v>307502</v>
      </c>
      <c r="S117" s="17">
        <v>400698.1</v>
      </c>
      <c r="T117" s="17">
        <v>132412.9</v>
      </c>
      <c r="U117" s="1" t="s">
        <v>1117</v>
      </c>
      <c r="V117" s="1" t="s">
        <v>108</v>
      </c>
    </row>
    <row r="118" spans="1:22">
      <c r="A118" s="17">
        <v>-76.979799999999997</v>
      </c>
      <c r="B118" s="17">
        <v>38.863100000000003</v>
      </c>
      <c r="C118" s="17">
        <v>82</v>
      </c>
      <c r="D118" s="1" t="s">
        <v>252</v>
      </c>
      <c r="E118" s="1" t="s">
        <v>1118</v>
      </c>
      <c r="F118" s="1" t="s">
        <v>1119</v>
      </c>
      <c r="G118" s="1" t="s">
        <v>514</v>
      </c>
      <c r="H118" s="1" t="s">
        <v>268</v>
      </c>
      <c r="I118" s="32"/>
      <c r="J118" s="17">
        <v>24</v>
      </c>
      <c r="K118" s="17">
        <v>38.86309</v>
      </c>
      <c r="L118" s="17">
        <v>-76.979799999999997</v>
      </c>
      <c r="M118" s="17">
        <v>0</v>
      </c>
      <c r="N118" s="17">
        <v>10</v>
      </c>
      <c r="O118" s="17">
        <v>0</v>
      </c>
      <c r="P118" s="17">
        <v>14</v>
      </c>
      <c r="Q118" s="17">
        <v>0</v>
      </c>
      <c r="R118" s="19"/>
      <c r="S118" s="17">
        <v>401749.7</v>
      </c>
      <c r="T118" s="17">
        <v>132808</v>
      </c>
      <c r="U118" s="19"/>
      <c r="V118" s="1" t="s">
        <v>108</v>
      </c>
    </row>
    <row r="119" spans="1:22">
      <c r="A119" s="17">
        <v>-76.989599999999996</v>
      </c>
      <c r="B119" s="17">
        <v>38.901940000000003</v>
      </c>
      <c r="C119" s="17">
        <v>87</v>
      </c>
      <c r="D119" s="1" t="s">
        <v>156</v>
      </c>
      <c r="E119" s="1" t="s">
        <v>1121</v>
      </c>
      <c r="F119" s="1" t="s">
        <v>1122</v>
      </c>
      <c r="G119" s="1" t="s">
        <v>514</v>
      </c>
      <c r="H119" s="1" t="s">
        <v>268</v>
      </c>
      <c r="I119" s="32"/>
      <c r="J119" s="17">
        <v>2</v>
      </c>
      <c r="K119" s="17">
        <v>38.90193</v>
      </c>
      <c r="L119" s="17">
        <v>-76.989599999999996</v>
      </c>
      <c r="M119" s="17">
        <v>0</v>
      </c>
      <c r="N119" s="17">
        <v>1</v>
      </c>
      <c r="O119" s="17">
        <v>0</v>
      </c>
      <c r="P119" s="17">
        <v>1</v>
      </c>
      <c r="Q119" s="17">
        <v>0</v>
      </c>
      <c r="R119" s="17">
        <v>306565</v>
      </c>
      <c r="S119" s="17">
        <v>400899.1</v>
      </c>
      <c r="T119" s="17">
        <v>137119.5</v>
      </c>
      <c r="U119" s="1" t="s">
        <v>1124</v>
      </c>
      <c r="V119" s="1" t="s">
        <v>108</v>
      </c>
    </row>
    <row r="120" spans="1:22">
      <c r="A120" s="17">
        <v>-76.990600000000001</v>
      </c>
      <c r="B120" s="17">
        <v>38.863390000000003</v>
      </c>
      <c r="C120" s="17">
        <v>92</v>
      </c>
      <c r="D120" s="1" t="s">
        <v>252</v>
      </c>
      <c r="E120" s="1" t="s">
        <v>1125</v>
      </c>
      <c r="F120" s="1" t="s">
        <v>1126</v>
      </c>
      <c r="G120" s="1" t="s">
        <v>514</v>
      </c>
      <c r="H120" s="65" t="s">
        <v>1083</v>
      </c>
      <c r="I120" s="66"/>
      <c r="J120" s="17">
        <v>114</v>
      </c>
      <c r="K120" s="17">
        <v>38.863190000000003</v>
      </c>
      <c r="L120" s="17">
        <v>-76.990899999999996</v>
      </c>
      <c r="M120" s="17">
        <v>0</v>
      </c>
      <c r="N120" s="17">
        <v>0</v>
      </c>
      <c r="O120" s="17">
        <v>114</v>
      </c>
      <c r="P120" s="17">
        <v>0</v>
      </c>
      <c r="Q120" s="17">
        <v>0</v>
      </c>
      <c r="R120" s="17">
        <v>49963</v>
      </c>
      <c r="S120" s="17">
        <v>400813.7</v>
      </c>
      <c r="T120" s="17">
        <v>132840.1</v>
      </c>
      <c r="U120" s="1" t="s">
        <v>1127</v>
      </c>
      <c r="V120" s="1" t="s">
        <v>108</v>
      </c>
    </row>
    <row r="121" spans="1:22">
      <c r="A121" s="17">
        <v>-77.016300000000001</v>
      </c>
      <c r="B121" s="17">
        <v>38.872250000000001</v>
      </c>
      <c r="C121" s="17">
        <v>94</v>
      </c>
      <c r="D121" s="1" t="s">
        <v>156</v>
      </c>
      <c r="E121" s="1" t="s">
        <v>1128</v>
      </c>
      <c r="F121" s="1" t="s">
        <v>1129</v>
      </c>
      <c r="G121" s="1" t="s">
        <v>514</v>
      </c>
      <c r="H121" s="1" t="s">
        <v>268</v>
      </c>
      <c r="I121" s="32"/>
      <c r="J121" s="17">
        <v>60</v>
      </c>
      <c r="K121" s="17">
        <v>38.872239999999998</v>
      </c>
      <c r="L121" s="17">
        <v>-77.016300000000001</v>
      </c>
      <c r="M121" s="17">
        <v>0</v>
      </c>
      <c r="N121" s="17">
        <v>0</v>
      </c>
      <c r="O121" s="17">
        <v>30</v>
      </c>
      <c r="P121" s="17">
        <v>30</v>
      </c>
      <c r="Q121" s="17">
        <v>0</v>
      </c>
      <c r="R121" s="17">
        <v>276559</v>
      </c>
      <c r="S121" s="17">
        <v>398587.5</v>
      </c>
      <c r="T121" s="17">
        <v>133824.20000000001</v>
      </c>
      <c r="U121" s="1" t="s">
        <v>1133</v>
      </c>
      <c r="V121" s="1" t="s">
        <v>108</v>
      </c>
    </row>
    <row r="122" spans="1:22">
      <c r="A122" s="17">
        <v>-76.992500000000007</v>
      </c>
      <c r="B122" s="17">
        <v>38.860219999999998</v>
      </c>
      <c r="C122" s="17">
        <v>97</v>
      </c>
      <c r="D122" s="1" t="s">
        <v>252</v>
      </c>
      <c r="E122" s="1" t="s">
        <v>1134</v>
      </c>
      <c r="F122" s="1" t="s">
        <v>1135</v>
      </c>
      <c r="G122" s="1" t="s">
        <v>514</v>
      </c>
      <c r="H122" s="1" t="s">
        <v>466</v>
      </c>
      <c r="I122" s="32"/>
      <c r="J122" s="17">
        <v>20</v>
      </c>
      <c r="K122" s="17">
        <v>38.860219999999998</v>
      </c>
      <c r="L122" s="17">
        <v>-76.992500000000007</v>
      </c>
      <c r="M122" s="17">
        <v>0</v>
      </c>
      <c r="N122" s="17">
        <v>0</v>
      </c>
      <c r="O122" s="17">
        <v>20</v>
      </c>
      <c r="P122" s="17">
        <v>0</v>
      </c>
      <c r="Q122" s="17">
        <v>0</v>
      </c>
      <c r="R122" s="17">
        <v>308348</v>
      </c>
      <c r="S122" s="17">
        <v>400646.9</v>
      </c>
      <c r="T122" s="17">
        <v>132489</v>
      </c>
      <c r="U122" s="1" t="s">
        <v>1136</v>
      </c>
      <c r="V122" s="1" t="s">
        <v>108</v>
      </c>
    </row>
    <row r="123" spans="1:22">
      <c r="A123" s="17">
        <v>-77.033100000000005</v>
      </c>
      <c r="B123" s="17">
        <v>38.960610000000003</v>
      </c>
      <c r="C123" s="17">
        <v>101</v>
      </c>
      <c r="D123" s="1" t="s">
        <v>966</v>
      </c>
      <c r="E123" s="1" t="s">
        <v>1137</v>
      </c>
      <c r="F123" s="1" t="s">
        <v>1138</v>
      </c>
      <c r="G123" s="1" t="s">
        <v>514</v>
      </c>
      <c r="H123" s="1" t="s">
        <v>268</v>
      </c>
      <c r="I123" s="32"/>
      <c r="J123" s="17">
        <v>78</v>
      </c>
      <c r="K123" s="17">
        <v>38.960599999999999</v>
      </c>
      <c r="L123" s="17">
        <v>-77.033100000000005</v>
      </c>
      <c r="M123" s="17">
        <v>0</v>
      </c>
      <c r="N123" s="17">
        <v>0</v>
      </c>
      <c r="O123" s="17">
        <v>78</v>
      </c>
      <c r="P123" s="17">
        <v>0</v>
      </c>
      <c r="Q123" s="17">
        <v>0</v>
      </c>
      <c r="R123" s="17">
        <v>285270</v>
      </c>
      <c r="S123" s="17">
        <v>397128.2</v>
      </c>
      <c r="T123" s="17">
        <v>143632.79999999999</v>
      </c>
      <c r="U123" s="1" t="s">
        <v>1139</v>
      </c>
      <c r="V123" s="1" t="s">
        <v>108</v>
      </c>
    </row>
    <row r="124" spans="1:22">
      <c r="A124" s="17">
        <v>-77.030199999999994</v>
      </c>
      <c r="B124" s="17">
        <v>38.94847</v>
      </c>
      <c r="C124" s="17">
        <v>102</v>
      </c>
      <c r="D124" s="1" t="s">
        <v>966</v>
      </c>
      <c r="E124" s="1" t="s">
        <v>1140</v>
      </c>
      <c r="F124" s="1" t="s">
        <v>1141</v>
      </c>
      <c r="G124" s="1" t="s">
        <v>514</v>
      </c>
      <c r="H124" s="65" t="s">
        <v>1027</v>
      </c>
      <c r="I124" s="66"/>
      <c r="J124" s="17">
        <v>7</v>
      </c>
      <c r="K124" s="17">
        <v>38.948459999999997</v>
      </c>
      <c r="L124" s="17">
        <v>-77.030199999999994</v>
      </c>
      <c r="M124" s="17">
        <v>5</v>
      </c>
      <c r="N124" s="17">
        <v>2</v>
      </c>
      <c r="O124" s="17">
        <v>0</v>
      </c>
      <c r="P124" s="17">
        <v>0</v>
      </c>
      <c r="Q124" s="17">
        <v>0</v>
      </c>
      <c r="R124" s="17">
        <v>255160</v>
      </c>
      <c r="S124" s="17">
        <v>397380.8</v>
      </c>
      <c r="T124" s="17">
        <v>142285.20000000001</v>
      </c>
      <c r="U124" s="1" t="s">
        <v>1143</v>
      </c>
      <c r="V124" s="1" t="s">
        <v>108</v>
      </c>
    </row>
    <row r="125" spans="1:22">
      <c r="A125" s="17">
        <v>-76.930899999999994</v>
      </c>
      <c r="B125" s="17">
        <v>38.876480000000001</v>
      </c>
      <c r="C125" s="17">
        <v>108</v>
      </c>
      <c r="D125" s="1" t="s">
        <v>166</v>
      </c>
      <c r="E125" s="1" t="s">
        <v>1144</v>
      </c>
      <c r="F125" s="1" t="s">
        <v>1145</v>
      </c>
      <c r="G125" s="1" t="s">
        <v>514</v>
      </c>
      <c r="H125" s="65" t="s">
        <v>1027</v>
      </c>
      <c r="I125" s="66"/>
      <c r="J125" s="17">
        <v>36</v>
      </c>
      <c r="K125" s="17">
        <v>38.876480000000001</v>
      </c>
      <c r="L125" s="17">
        <v>-76.930899999999994</v>
      </c>
      <c r="M125" s="17">
        <v>12</v>
      </c>
      <c r="N125" s="17">
        <v>0</v>
      </c>
      <c r="O125" s="17">
        <v>24</v>
      </c>
      <c r="P125" s="17">
        <v>0</v>
      </c>
      <c r="Q125" s="17">
        <v>0</v>
      </c>
      <c r="R125" s="17">
        <v>278556</v>
      </c>
      <c r="S125" s="17">
        <v>405997.3</v>
      </c>
      <c r="T125" s="17">
        <v>134296.20000000001</v>
      </c>
      <c r="U125" s="1" t="s">
        <v>1146</v>
      </c>
      <c r="V125" s="1" t="s">
        <v>108</v>
      </c>
    </row>
    <row r="126" spans="1:22">
      <c r="A126" s="17">
        <v>-76.984300000000005</v>
      </c>
      <c r="B126" s="17">
        <v>38.900570000000002</v>
      </c>
      <c r="C126" s="17">
        <v>109</v>
      </c>
      <c r="D126" s="1" t="s">
        <v>208</v>
      </c>
      <c r="E126" s="1" t="s">
        <v>1147</v>
      </c>
      <c r="F126" s="1" t="s">
        <v>1148</v>
      </c>
      <c r="G126" s="1" t="s">
        <v>215</v>
      </c>
      <c r="H126" s="65" t="s">
        <v>1083</v>
      </c>
      <c r="I126" s="66"/>
      <c r="J126" s="17">
        <v>179</v>
      </c>
      <c r="K126" s="17">
        <v>38.900559999999999</v>
      </c>
      <c r="L126" s="17">
        <v>-76.984300000000005</v>
      </c>
      <c r="M126" s="17">
        <v>179</v>
      </c>
      <c r="N126" s="17">
        <v>0</v>
      </c>
      <c r="O126" s="17">
        <v>0</v>
      </c>
      <c r="P126" s="17">
        <v>0</v>
      </c>
      <c r="Q126" s="17">
        <v>0</v>
      </c>
      <c r="R126" s="17">
        <v>65280</v>
      </c>
      <c r="S126" s="17">
        <v>401359.1</v>
      </c>
      <c r="T126" s="17">
        <v>136967.29999999999</v>
      </c>
      <c r="U126" s="1" t="s">
        <v>1149</v>
      </c>
      <c r="V126" s="1" t="s">
        <v>108</v>
      </c>
    </row>
    <row r="127" spans="1:22">
      <c r="A127" s="17">
        <v>-76.912199999999999</v>
      </c>
      <c r="B127" s="17">
        <v>38.894860000000001</v>
      </c>
      <c r="C127" s="17">
        <v>114</v>
      </c>
      <c r="D127" s="1" t="s">
        <v>166</v>
      </c>
      <c r="E127" s="1" t="s">
        <v>1152</v>
      </c>
      <c r="F127" s="1" t="s">
        <v>1153</v>
      </c>
      <c r="G127" s="1" t="s">
        <v>514</v>
      </c>
      <c r="H127" s="65" t="s">
        <v>891</v>
      </c>
      <c r="I127" s="66"/>
      <c r="J127" s="17">
        <v>29</v>
      </c>
      <c r="K127" s="17">
        <v>38.894849999999998</v>
      </c>
      <c r="L127" s="17">
        <v>-76.912199999999999</v>
      </c>
      <c r="M127" s="17">
        <v>0</v>
      </c>
      <c r="N127" s="17">
        <v>0</v>
      </c>
      <c r="O127" s="17">
        <v>29</v>
      </c>
      <c r="P127" s="17">
        <v>0</v>
      </c>
      <c r="Q127" s="17">
        <v>0</v>
      </c>
      <c r="R127" s="17">
        <v>26187</v>
      </c>
      <c r="S127" s="17">
        <v>407612.7</v>
      </c>
      <c r="T127" s="17">
        <v>136337.60000000001</v>
      </c>
      <c r="U127" s="1" t="s">
        <v>1154</v>
      </c>
      <c r="V127" s="1" t="s">
        <v>108</v>
      </c>
    </row>
    <row r="128" spans="1:22">
      <c r="A128" s="17">
        <v>-76.912199999999999</v>
      </c>
      <c r="B128" s="17">
        <v>38.894829999999999</v>
      </c>
      <c r="C128" s="17">
        <v>115</v>
      </c>
      <c r="D128" s="1" t="s">
        <v>166</v>
      </c>
      <c r="E128" s="1" t="s">
        <v>1155</v>
      </c>
      <c r="F128" s="1" t="s">
        <v>1156</v>
      </c>
      <c r="G128" s="1" t="s">
        <v>99</v>
      </c>
      <c r="H128" s="1" t="s">
        <v>383</v>
      </c>
      <c r="I128" s="32"/>
      <c r="J128" s="17">
        <v>34</v>
      </c>
      <c r="K128" s="17">
        <v>38.894829999999999</v>
      </c>
      <c r="L128" s="17">
        <v>-76.912199999999999</v>
      </c>
      <c r="M128" s="17">
        <v>0</v>
      </c>
      <c r="N128" s="17">
        <v>0</v>
      </c>
      <c r="O128" s="17">
        <v>0</v>
      </c>
      <c r="P128" s="17">
        <v>34</v>
      </c>
      <c r="Q128" s="17">
        <v>0</v>
      </c>
      <c r="R128" s="19"/>
      <c r="S128" s="17">
        <v>407616.7</v>
      </c>
      <c r="T128" s="17">
        <v>136334.70000000001</v>
      </c>
      <c r="U128" s="19"/>
      <c r="V128" s="1" t="s">
        <v>108</v>
      </c>
    </row>
    <row r="129" spans="1:22">
      <c r="A129" s="17">
        <v>-76.996600000000001</v>
      </c>
      <c r="B129" s="17">
        <v>38.924619999999997</v>
      </c>
      <c r="C129" s="17">
        <v>116</v>
      </c>
      <c r="D129" s="1" t="s">
        <v>208</v>
      </c>
      <c r="E129" s="1" t="s">
        <v>1157</v>
      </c>
      <c r="F129" s="1" t="s">
        <v>1158</v>
      </c>
      <c r="G129" s="1" t="s">
        <v>514</v>
      </c>
      <c r="H129" s="1" t="s">
        <v>1159</v>
      </c>
      <c r="I129" s="32"/>
      <c r="J129" s="17">
        <v>292</v>
      </c>
      <c r="K129" s="17">
        <v>38.924610000000001</v>
      </c>
      <c r="L129" s="17">
        <v>-76.996600000000001</v>
      </c>
      <c r="M129" s="17">
        <v>0</v>
      </c>
      <c r="N129" s="17">
        <v>0</v>
      </c>
      <c r="O129" s="17">
        <v>202</v>
      </c>
      <c r="P129" s="17">
        <v>90</v>
      </c>
      <c r="Q129" s="17">
        <v>0</v>
      </c>
      <c r="R129" s="17">
        <v>289575</v>
      </c>
      <c r="S129" s="17">
        <v>400292.6</v>
      </c>
      <c r="T129" s="17">
        <v>139636.9</v>
      </c>
      <c r="U129" s="1" t="s">
        <v>1161</v>
      </c>
      <c r="V129" s="1" t="s">
        <v>108</v>
      </c>
    </row>
    <row r="130" spans="1:22">
      <c r="A130" s="17">
        <v>-77.025199999999998</v>
      </c>
      <c r="B130" s="17">
        <v>38.939570000000003</v>
      </c>
      <c r="C130" s="17">
        <v>119</v>
      </c>
      <c r="D130" s="1" t="s">
        <v>966</v>
      </c>
      <c r="E130" s="1" t="s">
        <v>1162</v>
      </c>
      <c r="F130" s="1" t="s">
        <v>1163</v>
      </c>
      <c r="G130" s="1" t="s">
        <v>514</v>
      </c>
      <c r="H130" s="1" t="s">
        <v>268</v>
      </c>
      <c r="I130" s="32"/>
      <c r="J130" s="17">
        <v>3</v>
      </c>
      <c r="K130" s="17">
        <v>38.939430000000002</v>
      </c>
      <c r="L130" s="17">
        <v>-77.025099999999995</v>
      </c>
      <c r="M130" s="17">
        <v>0</v>
      </c>
      <c r="N130" s="17">
        <v>0</v>
      </c>
      <c r="O130" s="17">
        <v>0</v>
      </c>
      <c r="P130" s="17">
        <v>3</v>
      </c>
      <c r="Q130" s="17">
        <v>0</v>
      </c>
      <c r="R130" s="17">
        <v>284807</v>
      </c>
      <c r="S130" s="17">
        <v>397816.5</v>
      </c>
      <c r="T130" s="17">
        <v>141297.1</v>
      </c>
      <c r="U130" s="1" t="s">
        <v>1164</v>
      </c>
      <c r="V130" s="1" t="s">
        <v>108</v>
      </c>
    </row>
    <row r="131" spans="1:22">
      <c r="A131" s="17">
        <v>-76.957800000000006</v>
      </c>
      <c r="B131" s="17">
        <v>38.930759999999999</v>
      </c>
      <c r="C131" s="17">
        <v>122</v>
      </c>
      <c r="D131" s="1" t="s">
        <v>208</v>
      </c>
      <c r="E131" s="1" t="s">
        <v>1165</v>
      </c>
      <c r="F131" s="1" t="s">
        <v>1166</v>
      </c>
      <c r="G131" s="1" t="s">
        <v>99</v>
      </c>
      <c r="H131" s="1" t="s">
        <v>383</v>
      </c>
      <c r="I131" s="32"/>
      <c r="J131" s="17">
        <v>15</v>
      </c>
      <c r="K131" s="17">
        <v>38.930750000000003</v>
      </c>
      <c r="L131" s="17">
        <v>-76.957800000000006</v>
      </c>
      <c r="M131" s="17">
        <v>10</v>
      </c>
      <c r="N131" s="17">
        <v>3</v>
      </c>
      <c r="O131" s="17">
        <v>0</v>
      </c>
      <c r="P131" s="17">
        <v>2</v>
      </c>
      <c r="Q131" s="17">
        <v>0</v>
      </c>
      <c r="R131" s="19"/>
      <c r="S131" s="17">
        <v>403662.8</v>
      </c>
      <c r="T131" s="17">
        <v>140319.6</v>
      </c>
      <c r="U131" s="19"/>
      <c r="V131" s="1" t="s">
        <v>108</v>
      </c>
    </row>
    <row r="132" spans="1:22">
      <c r="A132" s="17">
        <v>-77.002700000000004</v>
      </c>
      <c r="B132" s="17">
        <v>38.958620000000003</v>
      </c>
      <c r="C132" s="17">
        <v>124</v>
      </c>
      <c r="D132" s="1" t="s">
        <v>966</v>
      </c>
      <c r="E132" s="1" t="s">
        <v>1169</v>
      </c>
      <c r="F132" s="1" t="s">
        <v>1170</v>
      </c>
      <c r="G132" s="1" t="s">
        <v>99</v>
      </c>
      <c r="H132" s="1" t="s">
        <v>383</v>
      </c>
      <c r="I132" s="32"/>
      <c r="J132" s="17">
        <v>75</v>
      </c>
      <c r="K132" s="17">
        <v>38.958509999999997</v>
      </c>
      <c r="L132" s="17">
        <v>-77.002700000000004</v>
      </c>
      <c r="M132" s="17">
        <v>0</v>
      </c>
      <c r="N132" s="17">
        <v>15</v>
      </c>
      <c r="O132" s="17">
        <v>0</v>
      </c>
      <c r="P132" s="17">
        <v>60</v>
      </c>
      <c r="Q132" s="17">
        <v>0</v>
      </c>
      <c r="R132" s="17">
        <v>311575</v>
      </c>
      <c r="S132" s="17">
        <v>399769.5</v>
      </c>
      <c r="T132" s="17">
        <v>143411.70000000001</v>
      </c>
      <c r="U132" s="1" t="s">
        <v>1171</v>
      </c>
      <c r="V132" s="1" t="s">
        <v>108</v>
      </c>
    </row>
    <row r="133" spans="1:22">
      <c r="A133" s="17">
        <v>-76.978499999999997</v>
      </c>
      <c r="B133" s="17">
        <v>38.855409999999999</v>
      </c>
      <c r="C133" s="17">
        <v>126</v>
      </c>
      <c r="D133" s="1" t="s">
        <v>252</v>
      </c>
      <c r="E133" s="1" t="s">
        <v>1172</v>
      </c>
      <c r="F133" s="1" t="s">
        <v>1173</v>
      </c>
      <c r="G133" s="1" t="s">
        <v>514</v>
      </c>
      <c r="H133" s="1" t="s">
        <v>268</v>
      </c>
      <c r="I133" s="32"/>
      <c r="J133" s="17">
        <v>19</v>
      </c>
      <c r="K133" s="17">
        <v>38.85566</v>
      </c>
      <c r="L133" s="17">
        <v>-76.981999999999999</v>
      </c>
      <c r="M133" s="17">
        <v>0</v>
      </c>
      <c r="N133" s="17">
        <v>6</v>
      </c>
      <c r="O133" s="17">
        <v>5</v>
      </c>
      <c r="P133" s="17">
        <v>1</v>
      </c>
      <c r="Q133" s="17">
        <v>7</v>
      </c>
      <c r="R133" s="17">
        <v>306510</v>
      </c>
      <c r="S133" s="17">
        <v>401865.9</v>
      </c>
      <c r="T133" s="17">
        <v>131954.70000000001</v>
      </c>
      <c r="U133" s="1" t="s">
        <v>1174</v>
      </c>
      <c r="V133" s="1" t="s">
        <v>108</v>
      </c>
    </row>
    <row r="134" spans="1:22">
      <c r="A134" s="17">
        <v>-76.990399999999994</v>
      </c>
      <c r="B134" s="17">
        <v>38.861820000000002</v>
      </c>
      <c r="C134" s="17">
        <v>132</v>
      </c>
      <c r="D134" s="1" t="s">
        <v>252</v>
      </c>
      <c r="E134" s="1" t="s">
        <v>1175</v>
      </c>
      <c r="F134" s="1" t="s">
        <v>1176</v>
      </c>
      <c r="G134" s="1" t="s">
        <v>514</v>
      </c>
      <c r="H134" s="1" t="s">
        <v>268</v>
      </c>
      <c r="I134" s="32"/>
      <c r="J134" s="17">
        <v>46</v>
      </c>
      <c r="K134" s="17">
        <v>38.861510000000003</v>
      </c>
      <c r="L134" s="17">
        <v>-76.990700000000004</v>
      </c>
      <c r="M134" s="17">
        <v>3</v>
      </c>
      <c r="N134" s="17">
        <v>13</v>
      </c>
      <c r="O134" s="17">
        <v>0</v>
      </c>
      <c r="P134" s="17">
        <v>30</v>
      </c>
      <c r="Q134" s="17">
        <v>0</v>
      </c>
      <c r="R134" s="17">
        <v>285996</v>
      </c>
      <c r="S134" s="17">
        <v>400831.9</v>
      </c>
      <c r="T134" s="17">
        <v>132666</v>
      </c>
      <c r="U134" s="1" t="s">
        <v>1177</v>
      </c>
      <c r="V134" s="1" t="s">
        <v>108</v>
      </c>
    </row>
    <row r="135" spans="1:22">
      <c r="A135" s="17">
        <v>-76.964100000000002</v>
      </c>
      <c r="B135" s="17">
        <v>38.880099999999999</v>
      </c>
      <c r="C135" s="17">
        <v>134</v>
      </c>
      <c r="D135" s="1" t="s">
        <v>166</v>
      </c>
      <c r="E135" s="1" t="s">
        <v>1179</v>
      </c>
      <c r="F135" s="1" t="s">
        <v>1180</v>
      </c>
      <c r="G135" s="1" t="s">
        <v>514</v>
      </c>
      <c r="H135" s="1" t="s">
        <v>268</v>
      </c>
      <c r="I135" s="32"/>
      <c r="J135" s="17">
        <v>7</v>
      </c>
      <c r="K135" s="17">
        <v>38.880090000000003</v>
      </c>
      <c r="L135" s="17">
        <v>-76.964100000000002</v>
      </c>
      <c r="M135" s="17">
        <v>7</v>
      </c>
      <c r="N135" s="17">
        <v>0</v>
      </c>
      <c r="O135" s="17">
        <v>0</v>
      </c>
      <c r="P135" s="17">
        <v>0</v>
      </c>
      <c r="Q135" s="17">
        <v>0</v>
      </c>
      <c r="R135" s="17">
        <v>42364</v>
      </c>
      <c r="S135" s="17">
        <v>403114.6</v>
      </c>
      <c r="T135" s="17">
        <v>134695.5</v>
      </c>
      <c r="U135" s="1" t="s">
        <v>1181</v>
      </c>
      <c r="V135" s="1" t="s">
        <v>108</v>
      </c>
    </row>
    <row r="136" spans="1:22">
      <c r="A136" s="17">
        <v>-77.000200000000007</v>
      </c>
      <c r="B136" s="17">
        <v>38.831209999999999</v>
      </c>
      <c r="C136" s="17">
        <v>137</v>
      </c>
      <c r="D136" s="1" t="s">
        <v>252</v>
      </c>
      <c r="E136" s="1" t="s">
        <v>1182</v>
      </c>
      <c r="F136" s="1" t="s">
        <v>1183</v>
      </c>
      <c r="G136" s="1" t="s">
        <v>514</v>
      </c>
      <c r="H136" s="65" t="s">
        <v>1184</v>
      </c>
      <c r="I136" s="66"/>
      <c r="J136" s="17">
        <v>208</v>
      </c>
      <c r="K136" s="17">
        <v>38.831760000000003</v>
      </c>
      <c r="L136" s="17">
        <v>-76.999200000000002</v>
      </c>
      <c r="M136" s="17">
        <v>208</v>
      </c>
      <c r="N136" s="17">
        <v>0</v>
      </c>
      <c r="O136" s="17">
        <v>0</v>
      </c>
      <c r="P136" s="17">
        <v>0</v>
      </c>
      <c r="Q136" s="17">
        <v>0</v>
      </c>
      <c r="R136" s="17">
        <v>290742</v>
      </c>
      <c r="S136" s="17">
        <v>399986.9</v>
      </c>
      <c r="T136" s="17">
        <v>129267.9</v>
      </c>
      <c r="U136" s="1" t="s">
        <v>1185</v>
      </c>
      <c r="V136" s="1" t="s">
        <v>108</v>
      </c>
    </row>
    <row r="137" spans="1:22">
      <c r="A137" s="17">
        <v>-77.027100000000004</v>
      </c>
      <c r="B137" s="17">
        <v>38.927909999999997</v>
      </c>
      <c r="C137" s="17">
        <v>144</v>
      </c>
      <c r="D137" s="1" t="s">
        <v>330</v>
      </c>
      <c r="E137" s="1" t="s">
        <v>1188</v>
      </c>
      <c r="F137" s="1" t="s">
        <v>1189</v>
      </c>
      <c r="G137" s="1" t="s">
        <v>514</v>
      </c>
      <c r="H137" s="1" t="s">
        <v>268</v>
      </c>
      <c r="I137" s="32"/>
      <c r="J137" s="17">
        <v>14</v>
      </c>
      <c r="K137" s="17">
        <v>38.927900000000001</v>
      </c>
      <c r="L137" s="17">
        <v>-77.027100000000004</v>
      </c>
      <c r="M137" s="17">
        <v>14</v>
      </c>
      <c r="N137" s="17">
        <v>0</v>
      </c>
      <c r="O137" s="17">
        <v>0</v>
      </c>
      <c r="P137" s="17">
        <v>0</v>
      </c>
      <c r="Q137" s="17">
        <v>0</v>
      </c>
      <c r="R137" s="17">
        <v>231227</v>
      </c>
      <c r="S137" s="17">
        <v>397653.9</v>
      </c>
      <c r="T137" s="17">
        <v>140003.20000000001</v>
      </c>
      <c r="U137" s="1" t="s">
        <v>1190</v>
      </c>
      <c r="V137" s="1" t="s">
        <v>108</v>
      </c>
    </row>
    <row r="138" spans="1:22">
      <c r="A138" s="17">
        <v>-76.993200000000002</v>
      </c>
      <c r="B138" s="17">
        <v>38.921570000000003</v>
      </c>
      <c r="C138" s="17">
        <v>149</v>
      </c>
      <c r="D138" s="1" t="s">
        <v>208</v>
      </c>
      <c r="E138" s="1" t="s">
        <v>1191</v>
      </c>
      <c r="F138" s="1" t="s">
        <v>1192</v>
      </c>
      <c r="G138" s="1" t="s">
        <v>514</v>
      </c>
      <c r="H138" s="1" t="s">
        <v>268</v>
      </c>
      <c r="I138" s="32"/>
      <c r="J138" s="17">
        <v>47</v>
      </c>
      <c r="K138" s="17">
        <v>38.921550000000003</v>
      </c>
      <c r="L138" s="17">
        <v>-76.993300000000005</v>
      </c>
      <c r="M138" s="17">
        <v>30</v>
      </c>
      <c r="N138" s="17">
        <v>10</v>
      </c>
      <c r="O138" s="17">
        <v>7</v>
      </c>
      <c r="P138" s="17">
        <v>0</v>
      </c>
      <c r="Q138" s="17">
        <v>0</v>
      </c>
      <c r="R138" s="17">
        <v>309338</v>
      </c>
      <c r="S138" s="17">
        <v>400585.7</v>
      </c>
      <c r="T138" s="17">
        <v>139299.4</v>
      </c>
      <c r="U138" s="1" t="s">
        <v>1194</v>
      </c>
      <c r="V138" s="1" t="s">
        <v>108</v>
      </c>
    </row>
    <row r="139" spans="1:22">
      <c r="A139" s="17">
        <v>-77.032799999999995</v>
      </c>
      <c r="B139" s="17">
        <v>38.923699999999997</v>
      </c>
      <c r="C139" s="17">
        <v>159</v>
      </c>
      <c r="D139" s="1" t="s">
        <v>330</v>
      </c>
      <c r="E139" s="1" t="s">
        <v>1195</v>
      </c>
      <c r="F139" s="1" t="s">
        <v>1196</v>
      </c>
      <c r="G139" s="1" t="s">
        <v>514</v>
      </c>
      <c r="H139" s="65" t="s">
        <v>891</v>
      </c>
      <c r="I139" s="66"/>
      <c r="J139" s="17">
        <v>28</v>
      </c>
      <c r="K139" s="17">
        <v>38.923780000000001</v>
      </c>
      <c r="L139" s="17">
        <v>-77.032899999999998</v>
      </c>
      <c r="M139" s="17">
        <v>0</v>
      </c>
      <c r="N139" s="17">
        <v>9</v>
      </c>
      <c r="O139" s="17">
        <v>19</v>
      </c>
      <c r="P139" s="17">
        <v>0</v>
      </c>
      <c r="Q139" s="17">
        <v>0</v>
      </c>
      <c r="R139" s="17">
        <v>310858</v>
      </c>
      <c r="S139" s="17">
        <v>397155.1</v>
      </c>
      <c r="T139" s="17">
        <v>139536.1</v>
      </c>
      <c r="U139" s="1" t="s">
        <v>1197</v>
      </c>
      <c r="V139" s="1" t="s">
        <v>108</v>
      </c>
    </row>
    <row r="140" spans="1:22">
      <c r="A140" s="17">
        <v>-77.034400000000005</v>
      </c>
      <c r="B140" s="17">
        <v>38.936579999999999</v>
      </c>
      <c r="C140" s="17">
        <v>160</v>
      </c>
      <c r="D140" s="1" t="s">
        <v>330</v>
      </c>
      <c r="E140" s="1" t="s">
        <v>1198</v>
      </c>
      <c r="F140" s="1" t="s">
        <v>1199</v>
      </c>
      <c r="G140" s="1" t="s">
        <v>514</v>
      </c>
      <c r="H140" s="1" t="s">
        <v>268</v>
      </c>
      <c r="I140" s="32"/>
      <c r="J140" s="17">
        <v>10</v>
      </c>
      <c r="K140" s="17">
        <v>38.936570000000003</v>
      </c>
      <c r="L140" s="17">
        <v>-77.034499999999994</v>
      </c>
      <c r="M140" s="17">
        <v>2</v>
      </c>
      <c r="N140" s="17">
        <v>7</v>
      </c>
      <c r="O140" s="17">
        <v>0</v>
      </c>
      <c r="P140" s="17">
        <v>1</v>
      </c>
      <c r="Q140" s="17">
        <v>0</v>
      </c>
      <c r="R140" s="17">
        <v>234805</v>
      </c>
      <c r="S140" s="17">
        <v>397018.3</v>
      </c>
      <c r="T140" s="17">
        <v>140965.9</v>
      </c>
      <c r="U140" s="1" t="s">
        <v>1200</v>
      </c>
      <c r="V140" s="1" t="s">
        <v>108</v>
      </c>
    </row>
    <row r="141" spans="1:22">
      <c r="A141" s="17">
        <v>-76.966099999999997</v>
      </c>
      <c r="B141" s="17">
        <v>38.92407</v>
      </c>
      <c r="C141" s="17">
        <v>165</v>
      </c>
      <c r="D141" s="1" t="s">
        <v>208</v>
      </c>
      <c r="E141" s="1" t="s">
        <v>1201</v>
      </c>
      <c r="F141" s="1" t="s">
        <v>1202</v>
      </c>
      <c r="G141" s="1" t="s">
        <v>514</v>
      </c>
      <c r="H141" s="65" t="s">
        <v>962</v>
      </c>
      <c r="I141" s="66"/>
      <c r="J141" s="17">
        <v>33</v>
      </c>
      <c r="K141" s="17">
        <v>38.924120000000002</v>
      </c>
      <c r="L141" s="17">
        <v>-76.966099999999997</v>
      </c>
      <c r="M141" s="17">
        <v>5</v>
      </c>
      <c r="N141" s="17">
        <v>0</v>
      </c>
      <c r="O141" s="17">
        <v>28</v>
      </c>
      <c r="P141" s="17">
        <v>0</v>
      </c>
      <c r="Q141" s="17">
        <v>0</v>
      </c>
      <c r="R141" s="17">
        <v>149319</v>
      </c>
      <c r="S141" s="17">
        <v>402937.7</v>
      </c>
      <c r="T141" s="17">
        <v>139577.29999999999</v>
      </c>
      <c r="U141" s="1" t="s">
        <v>1203</v>
      </c>
      <c r="V141" s="1" t="s">
        <v>108</v>
      </c>
    </row>
    <row r="142" spans="1:22">
      <c r="A142" s="17">
        <v>-77.022099999999995</v>
      </c>
      <c r="B142" s="17">
        <v>38.912779999999998</v>
      </c>
      <c r="C142" s="17">
        <v>168</v>
      </c>
      <c r="D142" s="1" t="s">
        <v>156</v>
      </c>
      <c r="E142" s="1" t="s">
        <v>1204</v>
      </c>
      <c r="F142" s="1" t="s">
        <v>1205</v>
      </c>
      <c r="G142" s="1" t="s">
        <v>514</v>
      </c>
      <c r="H142" s="1" t="s">
        <v>1159</v>
      </c>
      <c r="I142" s="32"/>
      <c r="J142" s="17">
        <v>108</v>
      </c>
      <c r="K142" s="17">
        <v>38.912770000000002</v>
      </c>
      <c r="L142" s="17">
        <v>-77.022099999999995</v>
      </c>
      <c r="M142" s="17">
        <v>0</v>
      </c>
      <c r="N142" s="17">
        <v>108</v>
      </c>
      <c r="O142" s="17">
        <v>0</v>
      </c>
      <c r="P142" s="17">
        <v>0</v>
      </c>
      <c r="Q142" s="17">
        <v>0</v>
      </c>
      <c r="R142" s="17">
        <v>311197</v>
      </c>
      <c r="S142" s="17">
        <v>398084</v>
      </c>
      <c r="T142" s="17">
        <v>138322.9</v>
      </c>
      <c r="U142" s="1" t="s">
        <v>1206</v>
      </c>
      <c r="V142" s="1" t="s">
        <v>108</v>
      </c>
    </row>
    <row r="143" spans="1:22">
      <c r="A143" s="17">
        <v>-76.972300000000004</v>
      </c>
      <c r="B143" s="17">
        <v>38.855040000000002</v>
      </c>
      <c r="C143" s="17">
        <v>171</v>
      </c>
      <c r="D143" s="1" t="s">
        <v>252</v>
      </c>
      <c r="E143" s="1" t="s">
        <v>1207</v>
      </c>
      <c r="F143" s="1" t="s">
        <v>1208</v>
      </c>
      <c r="G143" s="1" t="s">
        <v>215</v>
      </c>
      <c r="H143" s="1" t="s">
        <v>268</v>
      </c>
      <c r="I143" s="32"/>
      <c r="J143" s="17">
        <v>94</v>
      </c>
      <c r="K143" s="17">
        <v>38.855040000000002</v>
      </c>
      <c r="L143" s="17">
        <v>-76.972300000000004</v>
      </c>
      <c r="M143" s="17">
        <v>10</v>
      </c>
      <c r="N143" s="17">
        <v>84</v>
      </c>
      <c r="O143" s="17">
        <v>0</v>
      </c>
      <c r="P143" s="17">
        <v>0</v>
      </c>
      <c r="Q143" s="17">
        <v>0</v>
      </c>
      <c r="R143" s="17">
        <v>286806</v>
      </c>
      <c r="S143" s="17">
        <v>402405.8</v>
      </c>
      <c r="T143" s="17">
        <v>131914.29999999999</v>
      </c>
      <c r="U143" s="1" t="s">
        <v>1209</v>
      </c>
      <c r="V143" s="1" t="s">
        <v>108</v>
      </c>
    </row>
    <row r="144" spans="1:22">
      <c r="A144" s="17">
        <v>-77.018799999999999</v>
      </c>
      <c r="B144" s="17">
        <v>38.976109999999998</v>
      </c>
      <c r="C144" s="17">
        <v>178</v>
      </c>
      <c r="D144" s="1" t="s">
        <v>966</v>
      </c>
      <c r="E144" s="1" t="s">
        <v>1210</v>
      </c>
      <c r="F144" s="1" t="s">
        <v>1211</v>
      </c>
      <c r="G144" s="1" t="s">
        <v>514</v>
      </c>
      <c r="H144" s="65" t="s">
        <v>1083</v>
      </c>
      <c r="I144" s="66"/>
      <c r="J144" s="17">
        <v>120</v>
      </c>
      <c r="K144" s="17">
        <v>38.976489999999998</v>
      </c>
      <c r="L144" s="17">
        <v>-77.019000000000005</v>
      </c>
      <c r="M144" s="17">
        <v>0</v>
      </c>
      <c r="N144" s="17">
        <v>0</v>
      </c>
      <c r="O144" s="17">
        <v>120</v>
      </c>
      <c r="P144" s="17">
        <v>0</v>
      </c>
      <c r="Q144" s="17">
        <v>0</v>
      </c>
      <c r="R144" s="17">
        <v>285374</v>
      </c>
      <c r="S144" s="17">
        <v>398374.40000000002</v>
      </c>
      <c r="T144" s="17">
        <v>145353.9</v>
      </c>
      <c r="U144" s="1" t="s">
        <v>1214</v>
      </c>
      <c r="V144" s="1" t="s">
        <v>108</v>
      </c>
    </row>
    <row r="145" spans="1:22">
      <c r="A145" s="17">
        <v>-77.03</v>
      </c>
      <c r="B145" s="17">
        <v>38.920270000000002</v>
      </c>
      <c r="C145" s="17">
        <v>181</v>
      </c>
      <c r="D145" s="1" t="s">
        <v>330</v>
      </c>
      <c r="E145" s="1" t="s">
        <v>1215</v>
      </c>
      <c r="F145" s="1" t="s">
        <v>1216</v>
      </c>
      <c r="G145" s="1" t="s">
        <v>514</v>
      </c>
      <c r="H145" s="65" t="s">
        <v>1027</v>
      </c>
      <c r="I145" s="66"/>
      <c r="J145" s="17">
        <v>25</v>
      </c>
      <c r="K145" s="17">
        <v>38.920259999999999</v>
      </c>
      <c r="L145" s="17">
        <v>-77.03</v>
      </c>
      <c r="M145" s="17">
        <v>25</v>
      </c>
      <c r="N145" s="17">
        <v>0</v>
      </c>
      <c r="O145" s="17">
        <v>0</v>
      </c>
      <c r="P145" s="17">
        <v>0</v>
      </c>
      <c r="Q145" s="17">
        <v>0</v>
      </c>
      <c r="R145" s="17">
        <v>240293</v>
      </c>
      <c r="S145" s="17">
        <v>397398.2</v>
      </c>
      <c r="T145" s="17">
        <v>139154.9</v>
      </c>
      <c r="U145" s="1" t="s">
        <v>1217</v>
      </c>
      <c r="V145" s="1" t="s">
        <v>108</v>
      </c>
    </row>
    <row r="146" spans="1:22">
      <c r="A146" s="17">
        <v>-77.014799999999994</v>
      </c>
      <c r="B146" s="17">
        <v>38.901719999999997</v>
      </c>
      <c r="C146" s="17">
        <v>184</v>
      </c>
      <c r="D146" s="1" t="s">
        <v>156</v>
      </c>
      <c r="E146" s="1" t="s">
        <v>1218</v>
      </c>
      <c r="F146" s="1" t="s">
        <v>1219</v>
      </c>
      <c r="G146" s="1" t="s">
        <v>215</v>
      </c>
      <c r="H146" s="1" t="s">
        <v>383</v>
      </c>
      <c r="I146" s="32"/>
      <c r="J146" s="17">
        <v>66</v>
      </c>
      <c r="K146" s="17">
        <v>38.901710000000001</v>
      </c>
      <c r="L146" s="17">
        <v>-77.014799999999994</v>
      </c>
      <c r="M146" s="17">
        <v>0</v>
      </c>
      <c r="N146" s="17">
        <v>0</v>
      </c>
      <c r="O146" s="17">
        <v>0</v>
      </c>
      <c r="P146" s="17">
        <v>66</v>
      </c>
      <c r="Q146" s="17">
        <v>0</v>
      </c>
      <c r="R146" s="17">
        <v>238361</v>
      </c>
      <c r="S146" s="17">
        <v>398714.6</v>
      </c>
      <c r="T146" s="17">
        <v>137095.20000000001</v>
      </c>
      <c r="U146" s="1" t="s">
        <v>1220</v>
      </c>
      <c r="V146" s="1" t="s">
        <v>108</v>
      </c>
    </row>
    <row r="147" spans="1:22">
      <c r="A147" s="17">
        <v>-77.008700000000005</v>
      </c>
      <c r="B147" s="17">
        <v>38.902990000000003</v>
      </c>
      <c r="C147" s="17">
        <v>188</v>
      </c>
      <c r="D147" s="1" t="s">
        <v>156</v>
      </c>
      <c r="E147" s="1" t="s">
        <v>1221</v>
      </c>
      <c r="F147" s="1" t="s">
        <v>1222</v>
      </c>
      <c r="G147" s="1" t="s">
        <v>514</v>
      </c>
      <c r="H147" s="65" t="s">
        <v>1223</v>
      </c>
      <c r="I147" s="66"/>
      <c r="J147" s="17">
        <v>123</v>
      </c>
      <c r="K147" s="17">
        <v>38.902979999999999</v>
      </c>
      <c r="L147" s="17">
        <v>-77.008700000000005</v>
      </c>
      <c r="M147" s="17">
        <v>59</v>
      </c>
      <c r="N147" s="17">
        <v>0</v>
      </c>
      <c r="O147" s="17">
        <v>64</v>
      </c>
      <c r="P147" s="17">
        <v>0</v>
      </c>
      <c r="Q147" s="17">
        <v>0</v>
      </c>
      <c r="R147" s="17">
        <v>310452</v>
      </c>
      <c r="S147" s="17">
        <v>399242.9</v>
      </c>
      <c r="T147" s="17">
        <v>137236.29999999999</v>
      </c>
      <c r="U147" s="1" t="s">
        <v>1224</v>
      </c>
      <c r="V147" s="1" t="s">
        <v>108</v>
      </c>
    </row>
    <row r="148" spans="1:22">
      <c r="A148" s="17">
        <v>-76.986099999999993</v>
      </c>
      <c r="B148" s="17">
        <v>38.905419999999999</v>
      </c>
      <c r="C148" s="17">
        <v>191</v>
      </c>
      <c r="D148" s="1" t="s">
        <v>208</v>
      </c>
      <c r="E148" s="1" t="s">
        <v>1225</v>
      </c>
      <c r="F148" s="1" t="s">
        <v>1226</v>
      </c>
      <c r="G148" s="1" t="s">
        <v>514</v>
      </c>
      <c r="H148" s="65" t="s">
        <v>1027</v>
      </c>
      <c r="I148" s="66"/>
      <c r="J148" s="17">
        <v>4</v>
      </c>
      <c r="K148" s="17">
        <v>38.905410000000003</v>
      </c>
      <c r="L148" s="17">
        <v>-76.986099999999993</v>
      </c>
      <c r="M148" s="17">
        <v>4</v>
      </c>
      <c r="N148" s="17">
        <v>0</v>
      </c>
      <c r="O148" s="17">
        <v>0</v>
      </c>
      <c r="P148" s="17">
        <v>0</v>
      </c>
      <c r="Q148" s="17">
        <v>0</v>
      </c>
      <c r="R148" s="17">
        <v>69542</v>
      </c>
      <c r="S148" s="17">
        <v>401208</v>
      </c>
      <c r="T148" s="17">
        <v>137506.1</v>
      </c>
      <c r="U148" s="1" t="s">
        <v>1227</v>
      </c>
      <c r="V148" s="1" t="s">
        <v>108</v>
      </c>
    </row>
    <row r="149" spans="1:22">
      <c r="A149" s="17">
        <v>-77.021900000000002</v>
      </c>
      <c r="B149" s="17">
        <v>38.912320000000001</v>
      </c>
      <c r="C149" s="17">
        <v>192</v>
      </c>
      <c r="D149" s="1" t="s">
        <v>156</v>
      </c>
      <c r="E149" s="1" t="s">
        <v>1228</v>
      </c>
      <c r="F149" s="1" t="s">
        <v>1229</v>
      </c>
      <c r="G149" s="1" t="s">
        <v>99</v>
      </c>
      <c r="H149" s="1" t="s">
        <v>383</v>
      </c>
      <c r="I149" s="32"/>
      <c r="J149" s="17">
        <v>56</v>
      </c>
      <c r="K149" s="17">
        <v>38.912309999999998</v>
      </c>
      <c r="L149" s="17">
        <v>-77.021900000000002</v>
      </c>
      <c r="M149" s="17">
        <v>18</v>
      </c>
      <c r="N149" s="17">
        <v>18</v>
      </c>
      <c r="O149" s="17">
        <v>0</v>
      </c>
      <c r="P149" s="17">
        <v>20</v>
      </c>
      <c r="Q149" s="17">
        <v>0</v>
      </c>
      <c r="R149" s="19"/>
      <c r="S149" s="17">
        <v>398099</v>
      </c>
      <c r="T149" s="17">
        <v>138272.4</v>
      </c>
      <c r="U149" s="19"/>
      <c r="V149" s="1" t="s">
        <v>108</v>
      </c>
    </row>
    <row r="150" spans="1:22">
      <c r="A150" s="17">
        <v>-76.986800000000002</v>
      </c>
      <c r="B150" s="17">
        <v>38.85069</v>
      </c>
      <c r="C150" s="17">
        <v>199</v>
      </c>
      <c r="D150" s="1" t="s">
        <v>252</v>
      </c>
      <c r="E150" s="1" t="s">
        <v>1230</v>
      </c>
      <c r="F150" s="1" t="s">
        <v>1231</v>
      </c>
      <c r="G150" s="1" t="s">
        <v>514</v>
      </c>
      <c r="H150" s="65" t="s">
        <v>1223</v>
      </c>
      <c r="I150" s="66"/>
      <c r="J150" s="17">
        <v>220</v>
      </c>
      <c r="K150" s="17">
        <v>38.850679999999997</v>
      </c>
      <c r="L150" s="17">
        <v>-76.986800000000002</v>
      </c>
      <c r="M150" s="17">
        <v>11</v>
      </c>
      <c r="N150" s="17">
        <v>209</v>
      </c>
      <c r="O150" s="17">
        <v>0</v>
      </c>
      <c r="P150" s="17">
        <v>0</v>
      </c>
      <c r="Q150" s="17">
        <v>0</v>
      </c>
      <c r="R150" s="17">
        <v>45641</v>
      </c>
      <c r="S150" s="17">
        <v>401145</v>
      </c>
      <c r="T150" s="17">
        <v>131430.5</v>
      </c>
      <c r="U150" s="1" t="s">
        <v>1234</v>
      </c>
      <c r="V150" s="1" t="s">
        <v>108</v>
      </c>
    </row>
    <row r="151" spans="1:22">
      <c r="A151" s="17">
        <v>-77.027199999999993</v>
      </c>
      <c r="B151" s="17">
        <v>38.956429999999997</v>
      </c>
      <c r="C151" s="17">
        <v>200</v>
      </c>
      <c r="D151" s="1" t="s">
        <v>966</v>
      </c>
      <c r="E151" s="1" t="s">
        <v>1235</v>
      </c>
      <c r="F151" s="1" t="s">
        <v>1236</v>
      </c>
      <c r="G151" s="1" t="s">
        <v>514</v>
      </c>
      <c r="H151" s="65" t="s">
        <v>1027</v>
      </c>
      <c r="I151" s="66"/>
      <c r="J151" s="17">
        <v>14</v>
      </c>
      <c r="K151" s="17">
        <v>38.956420000000001</v>
      </c>
      <c r="L151" s="17">
        <v>-77.027199999999993</v>
      </c>
      <c r="M151" s="17">
        <v>14</v>
      </c>
      <c r="N151" s="17">
        <v>0</v>
      </c>
      <c r="O151" s="17">
        <v>0</v>
      </c>
      <c r="P151" s="17">
        <v>0</v>
      </c>
      <c r="Q151" s="17">
        <v>0</v>
      </c>
      <c r="R151" s="17">
        <v>254535</v>
      </c>
      <c r="S151" s="17">
        <v>397638.9</v>
      </c>
      <c r="T151" s="17">
        <v>143168.79999999999</v>
      </c>
      <c r="U151" s="1" t="s">
        <v>1237</v>
      </c>
      <c r="V151" s="1" t="s">
        <v>108</v>
      </c>
    </row>
    <row r="152" spans="1:22">
      <c r="A152" s="17">
        <v>-77.024299999999997</v>
      </c>
      <c r="B152" s="17">
        <v>38.911760000000001</v>
      </c>
      <c r="C152" s="17">
        <v>204</v>
      </c>
      <c r="D152" s="1" t="s">
        <v>156</v>
      </c>
      <c r="E152" s="1" t="s">
        <v>1238</v>
      </c>
      <c r="F152" s="1" t="s">
        <v>1239</v>
      </c>
      <c r="G152" s="1" t="s">
        <v>514</v>
      </c>
      <c r="H152" s="65" t="s">
        <v>1027</v>
      </c>
      <c r="I152" s="66"/>
      <c r="J152" s="17">
        <v>84</v>
      </c>
      <c r="K152" s="17">
        <v>38.911749999999998</v>
      </c>
      <c r="L152" s="17">
        <v>-77.024299999999997</v>
      </c>
      <c r="M152" s="17">
        <v>84</v>
      </c>
      <c r="N152" s="17">
        <v>0</v>
      </c>
      <c r="O152" s="17">
        <v>0</v>
      </c>
      <c r="P152" s="17">
        <v>0</v>
      </c>
      <c r="Q152" s="17">
        <v>0</v>
      </c>
      <c r="R152" s="17">
        <v>243262</v>
      </c>
      <c r="S152" s="17">
        <v>397891</v>
      </c>
      <c r="T152" s="17">
        <v>138209.79999999999</v>
      </c>
      <c r="U152" s="1" t="s">
        <v>1240</v>
      </c>
      <c r="V152" s="1" t="s">
        <v>108</v>
      </c>
    </row>
    <row r="153" spans="1:22">
      <c r="A153" s="17">
        <v>-76.910700000000006</v>
      </c>
      <c r="B153" s="17">
        <v>38.893149999999999</v>
      </c>
      <c r="C153" s="17">
        <v>205</v>
      </c>
      <c r="D153" s="1" t="s">
        <v>166</v>
      </c>
      <c r="E153" s="1" t="s">
        <v>1241</v>
      </c>
      <c r="F153" s="1" t="s">
        <v>1242</v>
      </c>
      <c r="G153" s="1" t="s">
        <v>514</v>
      </c>
      <c r="H153" s="1" t="s">
        <v>268</v>
      </c>
      <c r="I153" s="32"/>
      <c r="J153" s="17">
        <v>41</v>
      </c>
      <c r="K153" s="17">
        <v>38.893140000000002</v>
      </c>
      <c r="L153" s="17">
        <v>-76.910700000000006</v>
      </c>
      <c r="M153" s="17">
        <v>14</v>
      </c>
      <c r="N153" s="17">
        <v>19</v>
      </c>
      <c r="O153" s="17">
        <v>3</v>
      </c>
      <c r="P153" s="17">
        <v>4</v>
      </c>
      <c r="Q153" s="17">
        <v>1</v>
      </c>
      <c r="R153" s="17">
        <v>148655</v>
      </c>
      <c r="S153" s="17">
        <v>407743.3</v>
      </c>
      <c r="T153" s="17">
        <v>136147.6</v>
      </c>
      <c r="U153" s="1" t="s">
        <v>1244</v>
      </c>
      <c r="V153" s="1" t="s">
        <v>108</v>
      </c>
    </row>
    <row r="154" spans="1:22">
      <c r="A154" s="17">
        <v>-77.000299999999996</v>
      </c>
      <c r="B154" s="17">
        <v>38.917020000000001</v>
      </c>
      <c r="C154" s="17">
        <v>211</v>
      </c>
      <c r="D154" s="1" t="s">
        <v>208</v>
      </c>
      <c r="E154" s="1" t="s">
        <v>1247</v>
      </c>
      <c r="F154" s="1" t="s">
        <v>1248</v>
      </c>
      <c r="G154" s="1" t="s">
        <v>514</v>
      </c>
      <c r="H154" s="1" t="s">
        <v>268</v>
      </c>
      <c r="I154" s="32"/>
      <c r="J154" s="17">
        <v>38</v>
      </c>
      <c r="K154" s="17">
        <v>38.917020000000001</v>
      </c>
      <c r="L154" s="17">
        <v>-77.000299999999996</v>
      </c>
      <c r="M154" s="17">
        <v>38</v>
      </c>
      <c r="N154" s="17">
        <v>0</v>
      </c>
      <c r="O154" s="17">
        <v>0</v>
      </c>
      <c r="P154" s="17">
        <v>0</v>
      </c>
      <c r="Q154" s="17">
        <v>0</v>
      </c>
      <c r="R154" s="19"/>
      <c r="S154" s="17">
        <v>399975</v>
      </c>
      <c r="T154" s="17">
        <v>138794.20000000001</v>
      </c>
      <c r="U154" s="19"/>
      <c r="V154" s="1" t="s">
        <v>108</v>
      </c>
    </row>
    <row r="155" spans="1:22">
      <c r="A155" s="17">
        <v>-76.980500000000006</v>
      </c>
      <c r="B155" s="17">
        <v>38.895650000000003</v>
      </c>
      <c r="C155" s="17">
        <v>214</v>
      </c>
      <c r="D155" s="1" t="s">
        <v>156</v>
      </c>
      <c r="E155" s="1" t="s">
        <v>1249</v>
      </c>
      <c r="F155" s="1" t="s">
        <v>1250</v>
      </c>
      <c r="G155" s="1" t="s">
        <v>514</v>
      </c>
      <c r="H155" s="1" t="s">
        <v>268</v>
      </c>
      <c r="I155" s="32"/>
      <c r="J155" s="17">
        <v>12</v>
      </c>
      <c r="K155" s="17">
        <v>38.89564</v>
      </c>
      <c r="L155" s="17">
        <v>-76.980500000000006</v>
      </c>
      <c r="M155" s="17">
        <v>0</v>
      </c>
      <c r="N155" s="17">
        <v>3</v>
      </c>
      <c r="O155" s="17">
        <v>6</v>
      </c>
      <c r="P155" s="17">
        <v>3</v>
      </c>
      <c r="Q155" s="17">
        <v>0</v>
      </c>
      <c r="R155" s="17">
        <v>311020</v>
      </c>
      <c r="S155" s="17">
        <v>401689.4</v>
      </c>
      <c r="T155" s="17">
        <v>136421.70000000001</v>
      </c>
      <c r="U155" s="1" t="s">
        <v>1251</v>
      </c>
      <c r="V155" s="1" t="s">
        <v>108</v>
      </c>
    </row>
    <row r="156" spans="1:22">
      <c r="A156" s="17">
        <v>-76.988399999999999</v>
      </c>
      <c r="B156" s="17">
        <v>38.848269999999999</v>
      </c>
      <c r="C156" s="17">
        <v>216</v>
      </c>
      <c r="D156" s="1" t="s">
        <v>252</v>
      </c>
      <c r="E156" s="1" t="s">
        <v>1254</v>
      </c>
      <c r="F156" s="1" t="s">
        <v>1255</v>
      </c>
      <c r="G156" s="1" t="s">
        <v>215</v>
      </c>
      <c r="H156" s="65" t="s">
        <v>891</v>
      </c>
      <c r="I156" s="66"/>
      <c r="J156" s="17">
        <v>202</v>
      </c>
      <c r="K156" s="17">
        <v>38.848269999999999</v>
      </c>
      <c r="L156" s="17">
        <v>-76.988399999999999</v>
      </c>
      <c r="M156" s="17">
        <v>0</v>
      </c>
      <c r="N156" s="17">
        <v>202</v>
      </c>
      <c r="O156" s="17">
        <v>0</v>
      </c>
      <c r="P156" s="17">
        <v>0</v>
      </c>
      <c r="Q156" s="17">
        <v>0</v>
      </c>
      <c r="R156" s="17">
        <v>307946</v>
      </c>
      <c r="S156" s="17">
        <v>401006.5</v>
      </c>
      <c r="T156" s="17">
        <v>131162.5</v>
      </c>
      <c r="U156" s="1" t="s">
        <v>1257</v>
      </c>
      <c r="V156" s="1" t="s">
        <v>108</v>
      </c>
    </row>
    <row r="157" spans="1:22">
      <c r="A157" s="17">
        <v>-76.992599999999996</v>
      </c>
      <c r="B157" s="17">
        <v>38.860709999999997</v>
      </c>
      <c r="C157" s="17">
        <v>222</v>
      </c>
      <c r="D157" s="1" t="s">
        <v>252</v>
      </c>
      <c r="E157" s="1" t="s">
        <v>1258</v>
      </c>
      <c r="F157" s="1" t="s">
        <v>1259</v>
      </c>
      <c r="G157" s="1" t="s">
        <v>514</v>
      </c>
      <c r="H157" s="65" t="s">
        <v>1223</v>
      </c>
      <c r="I157" s="66"/>
      <c r="J157" s="17">
        <v>133</v>
      </c>
      <c r="K157" s="17">
        <v>38.860700000000001</v>
      </c>
      <c r="L157" s="17">
        <v>-76.992599999999996</v>
      </c>
      <c r="M157" s="17">
        <v>40</v>
      </c>
      <c r="N157" s="17">
        <v>0</v>
      </c>
      <c r="O157" s="17">
        <v>93</v>
      </c>
      <c r="P157" s="17">
        <v>0</v>
      </c>
      <c r="Q157" s="17">
        <v>0</v>
      </c>
      <c r="R157" s="19"/>
      <c r="S157" s="17">
        <v>400644.1</v>
      </c>
      <c r="T157" s="17">
        <v>132542.9</v>
      </c>
      <c r="U157" s="19"/>
      <c r="V157" s="1" t="s">
        <v>108</v>
      </c>
    </row>
    <row r="158" spans="1:22">
      <c r="A158" s="17">
        <v>-76.938500000000005</v>
      </c>
      <c r="B158" s="17">
        <v>38.891379999999998</v>
      </c>
      <c r="C158" s="17">
        <v>230</v>
      </c>
      <c r="D158" s="1" t="s">
        <v>166</v>
      </c>
      <c r="E158" s="1" t="s">
        <v>1260</v>
      </c>
      <c r="F158" s="1" t="s">
        <v>1261</v>
      </c>
      <c r="G158" s="1" t="s">
        <v>514</v>
      </c>
      <c r="H158" s="65" t="s">
        <v>962</v>
      </c>
      <c r="I158" s="66"/>
      <c r="J158" s="17">
        <v>178</v>
      </c>
      <c r="K158" s="17">
        <v>38.891069999999999</v>
      </c>
      <c r="L158" s="17">
        <v>-76.938100000000006</v>
      </c>
      <c r="M158" s="17">
        <v>162</v>
      </c>
      <c r="N158" s="17">
        <v>16</v>
      </c>
      <c r="O158" s="17">
        <v>0</v>
      </c>
      <c r="P158" s="17">
        <v>0</v>
      </c>
      <c r="Q158" s="17">
        <v>0</v>
      </c>
      <c r="R158" s="17">
        <v>288206</v>
      </c>
      <c r="S158" s="17">
        <v>405336.2</v>
      </c>
      <c r="T158" s="17">
        <v>135949.70000000001</v>
      </c>
      <c r="U158" s="1" t="s">
        <v>1262</v>
      </c>
      <c r="V158" s="1" t="s">
        <v>108</v>
      </c>
    </row>
    <row r="159" spans="1:22">
      <c r="A159" s="17">
        <v>-77.014300000000006</v>
      </c>
      <c r="B159" s="17">
        <v>38.905279999999998</v>
      </c>
      <c r="C159" s="17">
        <v>231</v>
      </c>
      <c r="D159" s="1" t="s">
        <v>156</v>
      </c>
      <c r="E159" s="1" t="s">
        <v>1263</v>
      </c>
      <c r="F159" s="1" t="s">
        <v>1264</v>
      </c>
      <c r="G159" s="1" t="s">
        <v>514</v>
      </c>
      <c r="H159" s="65" t="s">
        <v>962</v>
      </c>
      <c r="I159" s="66"/>
      <c r="J159" s="17">
        <v>98</v>
      </c>
      <c r="K159" s="17">
        <v>38.905270000000002</v>
      </c>
      <c r="L159" s="17">
        <v>-77.014300000000006</v>
      </c>
      <c r="M159" s="17">
        <v>69</v>
      </c>
      <c r="N159" s="17">
        <v>29</v>
      </c>
      <c r="O159" s="17">
        <v>0</v>
      </c>
      <c r="P159" s="17">
        <v>0</v>
      </c>
      <c r="Q159" s="17">
        <v>0</v>
      </c>
      <c r="R159" s="17">
        <v>285530</v>
      </c>
      <c r="S159" s="17">
        <v>398759.7</v>
      </c>
      <c r="T159" s="17">
        <v>137490.20000000001</v>
      </c>
      <c r="U159" s="1" t="s">
        <v>1266</v>
      </c>
      <c r="V159" s="1" t="s">
        <v>108</v>
      </c>
    </row>
    <row r="160" spans="1:22">
      <c r="A160" s="17">
        <v>-77.008200000000002</v>
      </c>
      <c r="B160" s="17">
        <v>38.831000000000003</v>
      </c>
      <c r="C160" s="17">
        <v>232</v>
      </c>
      <c r="D160" s="1" t="s">
        <v>252</v>
      </c>
      <c r="E160" s="1" t="s">
        <v>1267</v>
      </c>
      <c r="F160" s="1" t="s">
        <v>1268</v>
      </c>
      <c r="G160" s="1" t="s">
        <v>215</v>
      </c>
      <c r="H160" s="65" t="s">
        <v>962</v>
      </c>
      <c r="I160" s="66"/>
      <c r="J160" s="17">
        <v>195</v>
      </c>
      <c r="K160" s="17">
        <v>38.831189999999999</v>
      </c>
      <c r="L160" s="17">
        <v>-77.008099999999999</v>
      </c>
      <c r="M160" s="17">
        <v>78</v>
      </c>
      <c r="N160" s="17">
        <v>78</v>
      </c>
      <c r="O160" s="17">
        <v>39</v>
      </c>
      <c r="P160" s="17">
        <v>0</v>
      </c>
      <c r="Q160" s="17">
        <v>0</v>
      </c>
      <c r="R160" s="17">
        <v>276615</v>
      </c>
      <c r="S160" s="17">
        <v>399290.2</v>
      </c>
      <c r="T160" s="17">
        <v>129245</v>
      </c>
      <c r="U160" s="1" t="s">
        <v>1269</v>
      </c>
      <c r="V160" s="1" t="s">
        <v>108</v>
      </c>
    </row>
    <row r="161" spans="1:22">
      <c r="A161" s="17">
        <v>-76.991299999999995</v>
      </c>
      <c r="B161" s="17">
        <v>38.83231</v>
      </c>
      <c r="C161" s="17">
        <v>247</v>
      </c>
      <c r="D161" s="1" t="s">
        <v>252</v>
      </c>
      <c r="E161" s="1" t="s">
        <v>1270</v>
      </c>
      <c r="F161" s="1" t="s">
        <v>1271</v>
      </c>
      <c r="G161" s="1" t="s">
        <v>514</v>
      </c>
      <c r="H161" s="65" t="s">
        <v>1083</v>
      </c>
      <c r="I161" s="66"/>
      <c r="J161" s="17">
        <v>124</v>
      </c>
      <c r="K161" s="17">
        <v>38.832299999999996</v>
      </c>
      <c r="L161" s="17">
        <v>-76.991299999999995</v>
      </c>
      <c r="M161" s="17">
        <v>41</v>
      </c>
      <c r="N161" s="17">
        <v>41</v>
      </c>
      <c r="O161" s="17">
        <v>42</v>
      </c>
      <c r="P161" s="17">
        <v>0</v>
      </c>
      <c r="Q161" s="17">
        <v>0</v>
      </c>
      <c r="R161" s="17">
        <v>295928</v>
      </c>
      <c r="S161" s="17">
        <v>400754.9</v>
      </c>
      <c r="T161" s="17">
        <v>129390.6</v>
      </c>
      <c r="U161" s="1" t="s">
        <v>1274</v>
      </c>
      <c r="V161" s="1" t="s">
        <v>108</v>
      </c>
    </row>
    <row r="162" spans="1:22">
      <c r="A162" s="17">
        <v>-76.997299999999996</v>
      </c>
      <c r="B162" s="17">
        <v>38.877270000000003</v>
      </c>
      <c r="C162" s="17">
        <v>252</v>
      </c>
      <c r="D162" s="1" t="s">
        <v>156</v>
      </c>
      <c r="E162" s="1" t="s">
        <v>1275</v>
      </c>
      <c r="F162" s="1" t="s">
        <v>1276</v>
      </c>
      <c r="G162" s="1" t="s">
        <v>514</v>
      </c>
      <c r="H162" s="65" t="s">
        <v>1223</v>
      </c>
      <c r="I162" s="66"/>
      <c r="J162" s="17">
        <v>39</v>
      </c>
      <c r="K162" s="17">
        <v>38.87726</v>
      </c>
      <c r="L162" s="17">
        <v>-76.997299999999996</v>
      </c>
      <c r="M162" s="17">
        <v>39</v>
      </c>
      <c r="N162" s="17">
        <v>0</v>
      </c>
      <c r="O162" s="17">
        <v>0</v>
      </c>
      <c r="P162" s="17">
        <v>0</v>
      </c>
      <c r="Q162" s="17">
        <v>0</v>
      </c>
      <c r="R162" s="17">
        <v>289693</v>
      </c>
      <c r="S162" s="17">
        <v>400235.5</v>
      </c>
      <c r="T162" s="17">
        <v>134381.4</v>
      </c>
      <c r="U162" s="1" t="s">
        <v>1277</v>
      </c>
      <c r="V162" s="1" t="s">
        <v>108</v>
      </c>
    </row>
    <row r="163" spans="1:22">
      <c r="A163" s="17">
        <v>-77.032799999999995</v>
      </c>
      <c r="B163" s="17">
        <v>38.907539999999997</v>
      </c>
      <c r="C163" s="17">
        <v>254</v>
      </c>
      <c r="D163" s="1" t="s">
        <v>263</v>
      </c>
      <c r="E163" s="1" t="s">
        <v>1278</v>
      </c>
      <c r="F163" s="1" t="s">
        <v>1279</v>
      </c>
      <c r="G163" s="1" t="s">
        <v>514</v>
      </c>
      <c r="H163" s="1" t="s">
        <v>268</v>
      </c>
      <c r="I163" s="32"/>
      <c r="J163" s="17">
        <v>84</v>
      </c>
      <c r="K163" s="17">
        <v>38.907539999999997</v>
      </c>
      <c r="L163" s="17">
        <v>-77.032799999999995</v>
      </c>
      <c r="M163" s="17">
        <v>0</v>
      </c>
      <c r="N163" s="17">
        <v>55</v>
      </c>
      <c r="O163" s="17">
        <v>0</v>
      </c>
      <c r="P163" s="17">
        <v>26</v>
      </c>
      <c r="Q163" s="17">
        <v>3</v>
      </c>
      <c r="R163" s="17">
        <v>218263</v>
      </c>
      <c r="S163" s="17">
        <v>397159.2</v>
      </c>
      <c r="T163" s="17">
        <v>137742.5</v>
      </c>
      <c r="U163" s="1" t="s">
        <v>1280</v>
      </c>
      <c r="V163" s="1" t="s">
        <v>108</v>
      </c>
    </row>
    <row r="164" spans="1:22">
      <c r="A164" s="17">
        <v>-77.011499999999998</v>
      </c>
      <c r="B164" s="17">
        <v>38.902819999999998</v>
      </c>
      <c r="C164" s="17">
        <v>257</v>
      </c>
      <c r="D164" s="1" t="s">
        <v>156</v>
      </c>
      <c r="E164" s="1" t="s">
        <v>1281</v>
      </c>
      <c r="F164" s="1" t="s">
        <v>1282</v>
      </c>
      <c r="G164" s="1" t="s">
        <v>514</v>
      </c>
      <c r="H164" s="65" t="s">
        <v>1283</v>
      </c>
      <c r="I164" s="66"/>
      <c r="J164" s="17">
        <v>101</v>
      </c>
      <c r="K164" s="17">
        <v>38.902810000000002</v>
      </c>
      <c r="L164" s="17">
        <v>-77.011499999999998</v>
      </c>
      <c r="M164" s="17">
        <v>48</v>
      </c>
      <c r="N164" s="17">
        <v>0</v>
      </c>
      <c r="O164" s="17">
        <v>53</v>
      </c>
      <c r="P164" s="17">
        <v>0</v>
      </c>
      <c r="Q164" s="17">
        <v>0</v>
      </c>
      <c r="R164" s="17">
        <v>310112</v>
      </c>
      <c r="S164" s="17">
        <v>398998.6</v>
      </c>
      <c r="T164" s="17">
        <v>137217.5</v>
      </c>
      <c r="U164" s="1" t="s">
        <v>1284</v>
      </c>
      <c r="V164" s="1" t="s">
        <v>108</v>
      </c>
    </row>
    <row r="165" spans="1:22">
      <c r="A165" s="17">
        <v>-77.000799999999998</v>
      </c>
      <c r="B165" s="17">
        <v>38.874299999999998</v>
      </c>
      <c r="C165" s="17">
        <v>264</v>
      </c>
      <c r="D165" s="1" t="s">
        <v>156</v>
      </c>
      <c r="E165" s="1" t="s">
        <v>1285</v>
      </c>
      <c r="F165" s="1" t="s">
        <v>1286</v>
      </c>
      <c r="G165" s="1" t="s">
        <v>514</v>
      </c>
      <c r="H165" s="65" t="s">
        <v>1283</v>
      </c>
      <c r="I165" s="66"/>
      <c r="J165" s="17">
        <v>66</v>
      </c>
      <c r="K165" s="17">
        <v>38.874290000000002</v>
      </c>
      <c r="L165" s="17">
        <v>-77.000799999999998</v>
      </c>
      <c r="M165" s="17">
        <v>0</v>
      </c>
      <c r="N165" s="17">
        <v>0</v>
      </c>
      <c r="O165" s="17">
        <v>66</v>
      </c>
      <c r="P165" s="17">
        <v>0</v>
      </c>
      <c r="Q165" s="17">
        <v>0</v>
      </c>
      <c r="R165" s="17">
        <v>310978</v>
      </c>
      <c r="S165" s="17">
        <v>399932.9</v>
      </c>
      <c r="T165" s="17">
        <v>134051.29999999999</v>
      </c>
      <c r="U165" s="1" t="s">
        <v>1287</v>
      </c>
      <c r="V165" s="1" t="s">
        <v>108</v>
      </c>
    </row>
    <row r="166" spans="1:22">
      <c r="A166" s="17">
        <v>-76.984200000000001</v>
      </c>
      <c r="B166" s="17">
        <v>38.844230000000003</v>
      </c>
      <c r="C166" s="17">
        <v>266</v>
      </c>
      <c r="D166" s="1" t="s">
        <v>252</v>
      </c>
      <c r="E166" s="1" t="s">
        <v>1288</v>
      </c>
      <c r="F166" s="1" t="s">
        <v>1289</v>
      </c>
      <c r="G166" s="1" t="s">
        <v>514</v>
      </c>
      <c r="H166" s="1" t="s">
        <v>268</v>
      </c>
      <c r="I166" s="32"/>
      <c r="J166" s="17">
        <v>64</v>
      </c>
      <c r="K166" s="17">
        <v>38.84422</v>
      </c>
      <c r="L166" s="17">
        <v>-76.984200000000001</v>
      </c>
      <c r="M166" s="17">
        <v>0</v>
      </c>
      <c r="N166" s="17">
        <v>56</v>
      </c>
      <c r="O166" s="17">
        <v>8</v>
      </c>
      <c r="P166" s="17">
        <v>0</v>
      </c>
      <c r="Q166" s="17">
        <v>0</v>
      </c>
      <c r="R166" s="17">
        <v>63162</v>
      </c>
      <c r="S166" s="17">
        <v>401368.9</v>
      </c>
      <c r="T166" s="17">
        <v>130713.8</v>
      </c>
      <c r="U166" s="1" t="s">
        <v>1290</v>
      </c>
      <c r="V166" s="1" t="s">
        <v>108</v>
      </c>
    </row>
    <row r="167" spans="1:22">
      <c r="A167" s="17">
        <v>-76.985200000000006</v>
      </c>
      <c r="B167" s="17">
        <v>38.902389999999997</v>
      </c>
      <c r="C167" s="17">
        <v>268</v>
      </c>
      <c r="D167" s="1" t="s">
        <v>208</v>
      </c>
      <c r="E167" s="1" t="s">
        <v>1292</v>
      </c>
      <c r="F167" s="1" t="s">
        <v>1293</v>
      </c>
      <c r="G167" s="1" t="s">
        <v>514</v>
      </c>
      <c r="H167" s="1" t="s">
        <v>268</v>
      </c>
      <c r="I167" s="32"/>
      <c r="J167" s="17">
        <v>9</v>
      </c>
      <c r="K167" s="17">
        <v>38.902389999999997</v>
      </c>
      <c r="L167" s="17">
        <v>-76.985200000000006</v>
      </c>
      <c r="M167" s="17">
        <v>0</v>
      </c>
      <c r="N167" s="17">
        <v>0</v>
      </c>
      <c r="O167" s="17">
        <v>9</v>
      </c>
      <c r="P167" s="17">
        <v>0</v>
      </c>
      <c r="Q167" s="17">
        <v>0</v>
      </c>
      <c r="R167" s="17">
        <v>71425</v>
      </c>
      <c r="S167" s="17">
        <v>401286</v>
      </c>
      <c r="T167" s="17">
        <v>137170.29999999999</v>
      </c>
      <c r="U167" s="1" t="s">
        <v>1294</v>
      </c>
      <c r="V167" s="1" t="s">
        <v>108</v>
      </c>
    </row>
    <row r="168" spans="1:22">
      <c r="A168" s="17">
        <v>-77.008300000000006</v>
      </c>
      <c r="B168" s="17">
        <v>38.831629999999997</v>
      </c>
      <c r="C168" s="17">
        <v>269</v>
      </c>
      <c r="D168" s="1" t="s">
        <v>252</v>
      </c>
      <c r="E168" s="1" t="s">
        <v>1295</v>
      </c>
      <c r="F168" s="1" t="s">
        <v>1296</v>
      </c>
      <c r="G168" s="1" t="s">
        <v>514</v>
      </c>
      <c r="H168" s="65" t="s">
        <v>1083</v>
      </c>
      <c r="I168" s="66"/>
      <c r="J168" s="17">
        <v>49</v>
      </c>
      <c r="K168" s="17">
        <v>38.831620000000001</v>
      </c>
      <c r="L168" s="17">
        <v>-77.008300000000006</v>
      </c>
      <c r="M168" s="17">
        <v>17</v>
      </c>
      <c r="N168" s="17">
        <v>27</v>
      </c>
      <c r="O168" s="17">
        <v>0</v>
      </c>
      <c r="P168" s="17">
        <v>5</v>
      </c>
      <c r="Q168" s="17">
        <v>0</v>
      </c>
      <c r="R168" s="19"/>
      <c r="S168" s="17">
        <v>399277.6</v>
      </c>
      <c r="T168" s="17">
        <v>129314.4</v>
      </c>
      <c r="U168" s="19"/>
      <c r="V168" s="1" t="s">
        <v>108</v>
      </c>
    </row>
    <row r="169" spans="1:22">
      <c r="A169" s="17">
        <v>-77.016400000000004</v>
      </c>
      <c r="B169" s="17">
        <v>38.906790000000001</v>
      </c>
      <c r="C169" s="17">
        <v>270</v>
      </c>
      <c r="D169" s="1" t="s">
        <v>156</v>
      </c>
      <c r="E169" s="1" t="s">
        <v>1297</v>
      </c>
      <c r="F169" s="1" t="s">
        <v>1298</v>
      </c>
      <c r="G169" s="1" t="s">
        <v>99</v>
      </c>
      <c r="H169" s="65" t="s">
        <v>891</v>
      </c>
      <c r="I169" s="66"/>
      <c r="J169" s="17">
        <v>15</v>
      </c>
      <c r="K169" s="17">
        <v>38.906779999999998</v>
      </c>
      <c r="L169" s="17">
        <v>-77.016400000000004</v>
      </c>
      <c r="M169" s="17">
        <v>4</v>
      </c>
      <c r="N169" s="17">
        <v>11</v>
      </c>
      <c r="O169" s="17">
        <v>0</v>
      </c>
      <c r="P169" s="17">
        <v>0</v>
      </c>
      <c r="Q169" s="17">
        <v>0</v>
      </c>
      <c r="R169" s="17">
        <v>237503</v>
      </c>
      <c r="S169" s="17">
        <v>398579.9</v>
      </c>
      <c r="T169" s="17">
        <v>137658.5</v>
      </c>
      <c r="U169" s="1" t="s">
        <v>1299</v>
      </c>
      <c r="V169" s="1" t="s">
        <v>108</v>
      </c>
    </row>
    <row r="170" spans="1:22">
      <c r="A170" s="17">
        <v>-77.009399999999999</v>
      </c>
      <c r="B170" s="17">
        <v>38.906399999999998</v>
      </c>
      <c r="C170" s="17">
        <v>271</v>
      </c>
      <c r="D170" s="1" t="s">
        <v>156</v>
      </c>
      <c r="E170" s="1" t="s">
        <v>1300</v>
      </c>
      <c r="F170" s="1" t="s">
        <v>1301</v>
      </c>
      <c r="G170" s="1" t="s">
        <v>514</v>
      </c>
      <c r="H170" s="1" t="s">
        <v>1159</v>
      </c>
      <c r="I170" s="32"/>
      <c r="J170" s="17">
        <v>284</v>
      </c>
      <c r="K170" s="17">
        <v>38.906399999999998</v>
      </c>
      <c r="L170" s="17">
        <v>-77.009399999999999</v>
      </c>
      <c r="M170" s="17">
        <v>0</v>
      </c>
      <c r="N170" s="17">
        <v>0</v>
      </c>
      <c r="O170" s="17">
        <v>284</v>
      </c>
      <c r="P170" s="17">
        <v>0</v>
      </c>
      <c r="Q170" s="17">
        <v>0</v>
      </c>
      <c r="R170" s="17">
        <v>237128</v>
      </c>
      <c r="S170" s="17">
        <v>399181.8</v>
      </c>
      <c r="T170" s="17">
        <v>137615.29999999999</v>
      </c>
      <c r="U170" s="1" t="s">
        <v>1302</v>
      </c>
      <c r="V170" s="1" t="s">
        <v>108</v>
      </c>
    </row>
    <row r="171" spans="1:22">
      <c r="A171" s="17">
        <v>-77.030100000000004</v>
      </c>
      <c r="B171" s="17">
        <v>38.962499999999999</v>
      </c>
      <c r="C171" s="17">
        <v>275</v>
      </c>
      <c r="D171" s="1" t="s">
        <v>966</v>
      </c>
      <c r="E171" s="1" t="s">
        <v>1303</v>
      </c>
      <c r="F171" s="1" t="s">
        <v>1304</v>
      </c>
      <c r="G171" s="1" t="s">
        <v>514</v>
      </c>
      <c r="H171" s="1" t="s">
        <v>268</v>
      </c>
      <c r="I171" s="32"/>
      <c r="J171" s="17">
        <v>29</v>
      </c>
      <c r="K171" s="17">
        <v>38.962499999999999</v>
      </c>
      <c r="L171" s="17">
        <v>-77.030100000000004</v>
      </c>
      <c r="M171" s="17">
        <v>0</v>
      </c>
      <c r="N171" s="17">
        <v>0</v>
      </c>
      <c r="O171" s="17">
        <v>29</v>
      </c>
      <c r="P171" s="17">
        <v>0</v>
      </c>
      <c r="Q171" s="17">
        <v>0</v>
      </c>
      <c r="R171" s="17">
        <v>243483</v>
      </c>
      <c r="S171" s="17">
        <v>397393.3</v>
      </c>
      <c r="T171" s="17">
        <v>143843.29999999999</v>
      </c>
      <c r="U171" s="1" t="s">
        <v>1305</v>
      </c>
      <c r="V171" s="1" t="s">
        <v>108</v>
      </c>
    </row>
    <row r="172" spans="1:22">
      <c r="A172" s="17">
        <v>-76.950900000000004</v>
      </c>
      <c r="B172" s="17">
        <v>38.922330000000002</v>
      </c>
      <c r="C172" s="17">
        <v>284</v>
      </c>
      <c r="D172" s="1" t="s">
        <v>208</v>
      </c>
      <c r="E172" s="1" t="s">
        <v>1306</v>
      </c>
      <c r="F172" s="1" t="s">
        <v>1307</v>
      </c>
      <c r="G172" s="1" t="s">
        <v>514</v>
      </c>
      <c r="H172" s="1" t="s">
        <v>383</v>
      </c>
      <c r="I172" s="32"/>
      <c r="J172" s="17">
        <v>24</v>
      </c>
      <c r="K172" s="17">
        <v>38.922330000000002</v>
      </c>
      <c r="L172" s="17">
        <v>-76.950800000000001</v>
      </c>
      <c r="M172" s="17">
        <v>0</v>
      </c>
      <c r="N172" s="17">
        <v>0</v>
      </c>
      <c r="O172" s="17">
        <v>0</v>
      </c>
      <c r="P172" s="17">
        <v>24</v>
      </c>
      <c r="Q172" s="17">
        <v>0</v>
      </c>
      <c r="R172" s="17">
        <v>310077</v>
      </c>
      <c r="S172" s="17">
        <v>404260.8</v>
      </c>
      <c r="T172" s="17">
        <v>139384.6</v>
      </c>
      <c r="U172" s="1" t="s">
        <v>1310</v>
      </c>
      <c r="V172" s="1" t="s">
        <v>108</v>
      </c>
    </row>
    <row r="173" spans="1:22">
      <c r="A173" s="17">
        <v>-77.033100000000005</v>
      </c>
      <c r="B173" s="17">
        <v>38.967359999999999</v>
      </c>
      <c r="C173" s="17">
        <v>285</v>
      </c>
      <c r="D173" s="1" t="s">
        <v>966</v>
      </c>
      <c r="E173" s="1" t="s">
        <v>1311</v>
      </c>
      <c r="F173" s="1" t="s">
        <v>1312</v>
      </c>
      <c r="G173" s="1" t="s">
        <v>514</v>
      </c>
      <c r="H173" s="1" t="s">
        <v>268</v>
      </c>
      <c r="I173" s="32"/>
      <c r="J173" s="17">
        <v>17</v>
      </c>
      <c r="K173" s="17">
        <v>38.967350000000003</v>
      </c>
      <c r="L173" s="17">
        <v>-77.033100000000005</v>
      </c>
      <c r="M173" s="17">
        <v>0</v>
      </c>
      <c r="N173" s="17">
        <v>0</v>
      </c>
      <c r="O173" s="17">
        <v>17</v>
      </c>
      <c r="P173" s="17">
        <v>0</v>
      </c>
      <c r="Q173" s="17">
        <v>0</v>
      </c>
      <c r="R173" s="17">
        <v>257527</v>
      </c>
      <c r="S173" s="17">
        <v>397135.5</v>
      </c>
      <c r="T173" s="17">
        <v>144382.1</v>
      </c>
      <c r="U173" s="1" t="s">
        <v>1313</v>
      </c>
      <c r="V173" s="1" t="s">
        <v>108</v>
      </c>
    </row>
    <row r="174" spans="1:22">
      <c r="A174" s="17">
        <v>-77.028899999999993</v>
      </c>
      <c r="B174" s="17">
        <v>38.976590000000002</v>
      </c>
      <c r="C174" s="17">
        <v>288</v>
      </c>
      <c r="D174" s="1" t="s">
        <v>966</v>
      </c>
      <c r="E174" s="1" t="s">
        <v>1314</v>
      </c>
      <c r="F174" s="1" t="s">
        <v>1315</v>
      </c>
      <c r="G174" s="1" t="s">
        <v>215</v>
      </c>
      <c r="H174" s="65" t="s">
        <v>891</v>
      </c>
      <c r="I174" s="66"/>
      <c r="J174" s="17">
        <v>318</v>
      </c>
      <c r="K174" s="17">
        <v>38.976579999999998</v>
      </c>
      <c r="L174" s="17">
        <v>-77.028800000000004</v>
      </c>
      <c r="M174" s="17">
        <v>0</v>
      </c>
      <c r="N174" s="17">
        <v>139</v>
      </c>
      <c r="O174" s="17">
        <v>0</v>
      </c>
      <c r="P174" s="17">
        <v>179</v>
      </c>
      <c r="Q174" s="17">
        <v>0</v>
      </c>
      <c r="R174" s="17">
        <v>292768</v>
      </c>
      <c r="S174" s="17">
        <v>397500.1</v>
      </c>
      <c r="T174" s="17">
        <v>145406.9</v>
      </c>
      <c r="U174" s="1" t="s">
        <v>1316</v>
      </c>
      <c r="V174" s="1" t="s">
        <v>108</v>
      </c>
    </row>
    <row r="175" spans="1:22">
      <c r="A175" s="17">
        <v>-77.022999999999996</v>
      </c>
      <c r="B175" s="17">
        <v>38.929740000000002</v>
      </c>
      <c r="C175" s="17">
        <v>295</v>
      </c>
      <c r="D175" s="1" t="s">
        <v>330</v>
      </c>
      <c r="E175" s="1" t="s">
        <v>1317</v>
      </c>
      <c r="F175" s="1" t="s">
        <v>1318</v>
      </c>
      <c r="G175" s="1" t="s">
        <v>514</v>
      </c>
      <c r="H175" s="1" t="s">
        <v>268</v>
      </c>
      <c r="I175" s="32"/>
      <c r="J175" s="17">
        <v>8</v>
      </c>
      <c r="K175" s="17">
        <v>38.929729999999999</v>
      </c>
      <c r="L175" s="17">
        <v>-77.022999999999996</v>
      </c>
      <c r="M175" s="17">
        <v>2</v>
      </c>
      <c r="N175" s="17">
        <v>0</v>
      </c>
      <c r="O175" s="17">
        <v>0</v>
      </c>
      <c r="P175" s="17">
        <v>6</v>
      </c>
      <c r="Q175" s="17">
        <v>0</v>
      </c>
      <c r="R175" s="17">
        <v>298206</v>
      </c>
      <c r="S175" s="17">
        <v>398006.1</v>
      </c>
      <c r="T175" s="17">
        <v>140206.1</v>
      </c>
      <c r="U175" s="1" t="s">
        <v>1319</v>
      </c>
      <c r="V175" s="1" t="s">
        <v>108</v>
      </c>
    </row>
    <row r="176" spans="1:22">
      <c r="A176" s="17">
        <v>-76.997100000000003</v>
      </c>
      <c r="B176" s="17">
        <v>38.858550000000001</v>
      </c>
      <c r="C176" s="17">
        <v>319</v>
      </c>
      <c r="D176" s="1" t="s">
        <v>252</v>
      </c>
      <c r="E176" s="1" t="s">
        <v>1320</v>
      </c>
      <c r="F176" s="1" t="s">
        <v>1321</v>
      </c>
      <c r="G176" s="1" t="s">
        <v>514</v>
      </c>
      <c r="H176" s="1" t="s">
        <v>268</v>
      </c>
      <c r="I176" s="32"/>
      <c r="J176" s="17">
        <v>188</v>
      </c>
      <c r="K176" s="17">
        <v>38.858550000000001</v>
      </c>
      <c r="L176" s="17">
        <v>-76.997100000000003</v>
      </c>
      <c r="M176" s="17">
        <v>94</v>
      </c>
      <c r="N176" s="17">
        <v>94</v>
      </c>
      <c r="O176" s="17">
        <v>0</v>
      </c>
      <c r="P176" s="17">
        <v>0</v>
      </c>
      <c r="Q176" s="17">
        <v>0</v>
      </c>
      <c r="R176" s="17">
        <v>278231</v>
      </c>
      <c r="S176" s="17">
        <v>400249.4</v>
      </c>
      <c r="T176" s="17">
        <v>132303.5</v>
      </c>
      <c r="U176" s="1" t="s">
        <v>1322</v>
      </c>
      <c r="V176" s="1" t="s">
        <v>108</v>
      </c>
    </row>
    <row r="177" spans="1:22">
      <c r="A177" s="17">
        <v>-76.939800000000005</v>
      </c>
      <c r="B177" s="17">
        <v>38.88194</v>
      </c>
      <c r="C177" s="17">
        <v>322</v>
      </c>
      <c r="D177" s="1" t="s">
        <v>166</v>
      </c>
      <c r="E177" s="1" t="s">
        <v>1323</v>
      </c>
      <c r="F177" s="1" t="s">
        <v>1324</v>
      </c>
      <c r="G177" s="1" t="s">
        <v>514</v>
      </c>
      <c r="H177" s="65" t="s">
        <v>1083</v>
      </c>
      <c r="I177" s="66"/>
      <c r="J177" s="17">
        <v>148</v>
      </c>
      <c r="K177" s="17">
        <v>38.882089999999998</v>
      </c>
      <c r="L177" s="17">
        <v>-76.939899999999994</v>
      </c>
      <c r="M177" s="17">
        <v>60</v>
      </c>
      <c r="N177" s="17">
        <v>60</v>
      </c>
      <c r="O177" s="17">
        <v>28</v>
      </c>
      <c r="P177" s="17">
        <v>0</v>
      </c>
      <c r="Q177" s="17">
        <v>0</v>
      </c>
      <c r="R177" s="17">
        <v>152226</v>
      </c>
      <c r="S177" s="17">
        <v>405226.3</v>
      </c>
      <c r="T177" s="17">
        <v>134901</v>
      </c>
      <c r="U177" s="1" t="s">
        <v>1325</v>
      </c>
      <c r="V177" s="1" t="s">
        <v>108</v>
      </c>
    </row>
    <row r="178" spans="1:22">
      <c r="A178" s="17">
        <v>-76.982600000000005</v>
      </c>
      <c r="B178" s="17">
        <v>38.926740000000002</v>
      </c>
      <c r="C178" s="17">
        <v>323</v>
      </c>
      <c r="D178" s="1" t="s">
        <v>208</v>
      </c>
      <c r="E178" s="1" t="s">
        <v>1326</v>
      </c>
      <c r="F178" s="1" t="s">
        <v>1327</v>
      </c>
      <c r="G178" s="1" t="s">
        <v>514</v>
      </c>
      <c r="H178" s="65" t="s">
        <v>1027</v>
      </c>
      <c r="I178" s="66"/>
      <c r="J178" s="17">
        <v>25</v>
      </c>
      <c r="K178" s="17">
        <v>38.926699999999997</v>
      </c>
      <c r="L178" s="17">
        <v>-76.982699999999994</v>
      </c>
      <c r="M178" s="17">
        <v>25</v>
      </c>
      <c r="N178" s="17">
        <v>0</v>
      </c>
      <c r="O178" s="17">
        <v>0</v>
      </c>
      <c r="P178" s="17">
        <v>0</v>
      </c>
      <c r="Q178" s="17">
        <v>0</v>
      </c>
      <c r="R178" s="17">
        <v>306577</v>
      </c>
      <c r="S178" s="17">
        <v>401513</v>
      </c>
      <c r="T178" s="17">
        <v>139872.70000000001</v>
      </c>
      <c r="U178" s="1" t="s">
        <v>1330</v>
      </c>
      <c r="V178" s="1" t="s">
        <v>108</v>
      </c>
    </row>
    <row r="179" spans="1:22">
      <c r="A179" s="17">
        <v>-77.028899999999993</v>
      </c>
      <c r="B179" s="17">
        <v>38.976590000000002</v>
      </c>
      <c r="C179" s="17">
        <v>326</v>
      </c>
      <c r="D179" s="1" t="s">
        <v>966</v>
      </c>
      <c r="E179" s="1" t="s">
        <v>1314</v>
      </c>
      <c r="F179" s="1" t="s">
        <v>1331</v>
      </c>
      <c r="G179" s="1" t="s">
        <v>215</v>
      </c>
      <c r="H179" s="65" t="s">
        <v>1095</v>
      </c>
      <c r="I179" s="66"/>
      <c r="J179" s="17">
        <v>77</v>
      </c>
      <c r="K179" s="17">
        <v>38.976579999999998</v>
      </c>
      <c r="L179" s="17">
        <v>-77.028800000000004</v>
      </c>
      <c r="M179" s="17">
        <v>75</v>
      </c>
      <c r="N179" s="17">
        <v>2</v>
      </c>
      <c r="O179" s="17">
        <v>0</v>
      </c>
      <c r="P179" s="17">
        <v>0</v>
      </c>
      <c r="Q179" s="17">
        <v>0</v>
      </c>
      <c r="R179" s="17">
        <v>292768</v>
      </c>
      <c r="S179" s="17">
        <v>397500.1</v>
      </c>
      <c r="T179" s="17">
        <v>145406.9</v>
      </c>
      <c r="U179" s="1" t="s">
        <v>1316</v>
      </c>
      <c r="V179" s="1" t="s">
        <v>108</v>
      </c>
    </row>
    <row r="180" spans="1:22">
      <c r="A180" s="17">
        <v>-77.028899999999993</v>
      </c>
      <c r="B180" s="17">
        <v>38.976590000000002</v>
      </c>
      <c r="C180" s="17">
        <v>327</v>
      </c>
      <c r="D180" s="1" t="s">
        <v>966</v>
      </c>
      <c r="E180" s="1" t="s">
        <v>1314</v>
      </c>
      <c r="F180" s="1" t="s">
        <v>1332</v>
      </c>
      <c r="G180" s="1" t="s">
        <v>99</v>
      </c>
      <c r="H180" s="65" t="s">
        <v>1027</v>
      </c>
      <c r="I180" s="66"/>
      <c r="J180" s="17">
        <v>24</v>
      </c>
      <c r="K180" s="17">
        <v>38.976579999999998</v>
      </c>
      <c r="L180" s="17">
        <v>-77.028800000000004</v>
      </c>
      <c r="M180" s="17">
        <v>24</v>
      </c>
      <c r="N180" s="17">
        <v>0</v>
      </c>
      <c r="O180" s="17">
        <v>0</v>
      </c>
      <c r="P180" s="17">
        <v>0</v>
      </c>
      <c r="Q180" s="17">
        <v>0</v>
      </c>
      <c r="R180" s="17">
        <v>292768</v>
      </c>
      <c r="S180" s="17">
        <v>397500.1</v>
      </c>
      <c r="T180" s="17">
        <v>145406.9</v>
      </c>
      <c r="U180" s="1" t="s">
        <v>1316</v>
      </c>
      <c r="V180" s="1" t="s">
        <v>108</v>
      </c>
    </row>
    <row r="181" spans="1:22">
      <c r="A181" s="17">
        <v>-77.002499999999998</v>
      </c>
      <c r="B181" s="17">
        <v>38.877200000000002</v>
      </c>
      <c r="C181" s="17">
        <v>328</v>
      </c>
      <c r="D181" s="1" t="s">
        <v>156</v>
      </c>
      <c r="E181" s="1" t="s">
        <v>1333</v>
      </c>
      <c r="F181" s="1" t="s">
        <v>1334</v>
      </c>
      <c r="G181" s="1" t="s">
        <v>514</v>
      </c>
      <c r="H181" s="65" t="s">
        <v>1027</v>
      </c>
      <c r="I181" s="66"/>
      <c r="J181" s="17">
        <v>36</v>
      </c>
      <c r="K181" s="17">
        <v>38.877360000000003</v>
      </c>
      <c r="L181" s="17">
        <v>-77.001800000000003</v>
      </c>
      <c r="M181" s="17">
        <v>9</v>
      </c>
      <c r="N181" s="17">
        <v>27</v>
      </c>
      <c r="O181" s="17">
        <v>0</v>
      </c>
      <c r="P181" s="17">
        <v>0</v>
      </c>
      <c r="Q181" s="17">
        <v>0</v>
      </c>
      <c r="R181" s="17">
        <v>313921</v>
      </c>
      <c r="S181" s="17">
        <v>399782.2</v>
      </c>
      <c r="T181" s="17">
        <v>134373.70000000001</v>
      </c>
      <c r="U181" s="1" t="s">
        <v>1335</v>
      </c>
      <c r="V181" s="1" t="s">
        <v>108</v>
      </c>
    </row>
    <row r="182" spans="1:22">
      <c r="A182" s="17">
        <v>-76.927999999999997</v>
      </c>
      <c r="B182" s="17">
        <v>38.885779999999997</v>
      </c>
      <c r="C182" s="17">
        <v>329</v>
      </c>
      <c r="D182" s="1" t="s">
        <v>166</v>
      </c>
      <c r="E182" s="1" t="s">
        <v>1336</v>
      </c>
      <c r="F182" s="1" t="s">
        <v>1338</v>
      </c>
      <c r="G182" s="1" t="s">
        <v>514</v>
      </c>
      <c r="H182" s="1" t="s">
        <v>268</v>
      </c>
      <c r="I182" s="32"/>
      <c r="J182" s="17">
        <v>9</v>
      </c>
      <c r="K182" s="17">
        <v>38.885770000000001</v>
      </c>
      <c r="L182" s="17">
        <v>-76.927999999999997</v>
      </c>
      <c r="M182" s="17">
        <v>0</v>
      </c>
      <c r="N182" s="17">
        <v>0</v>
      </c>
      <c r="O182" s="17">
        <v>0</v>
      </c>
      <c r="P182" s="17">
        <v>9</v>
      </c>
      <c r="Q182" s="17">
        <v>0</v>
      </c>
      <c r="R182" s="17">
        <v>13515</v>
      </c>
      <c r="S182" s="17">
        <v>406244.2</v>
      </c>
      <c r="T182" s="17">
        <v>135328.6</v>
      </c>
      <c r="U182" s="1" t="s">
        <v>1340</v>
      </c>
      <c r="V182" s="1" t="s">
        <v>108</v>
      </c>
    </row>
    <row r="183" spans="1:22">
      <c r="A183" s="17">
        <v>-77.002399999999994</v>
      </c>
      <c r="B183" s="17">
        <v>38.828290000000003</v>
      </c>
      <c r="C183" s="17">
        <v>330</v>
      </c>
      <c r="D183" s="1" t="s">
        <v>252</v>
      </c>
      <c r="E183" s="1" t="s">
        <v>1341</v>
      </c>
      <c r="F183" s="1" t="s">
        <v>1342</v>
      </c>
      <c r="G183" s="1" t="s">
        <v>514</v>
      </c>
      <c r="H183" s="65" t="s">
        <v>1083</v>
      </c>
      <c r="I183" s="66"/>
      <c r="J183" s="17">
        <v>195</v>
      </c>
      <c r="K183" s="17">
        <v>38.828290000000003</v>
      </c>
      <c r="L183" s="17">
        <v>-77.002399999999994</v>
      </c>
      <c r="M183" s="17">
        <v>78</v>
      </c>
      <c r="N183" s="17">
        <v>117</v>
      </c>
      <c r="O183" s="17">
        <v>0</v>
      </c>
      <c r="P183" s="17">
        <v>0</v>
      </c>
      <c r="Q183" s="17">
        <v>0</v>
      </c>
      <c r="R183" s="17">
        <v>295776</v>
      </c>
      <c r="S183" s="17">
        <v>399789.8</v>
      </c>
      <c r="T183" s="17">
        <v>128944.5</v>
      </c>
      <c r="U183" s="1" t="s">
        <v>1343</v>
      </c>
      <c r="V183" s="1" t="s">
        <v>108</v>
      </c>
    </row>
    <row r="184" spans="1:22">
      <c r="A184" s="17">
        <v>-77.031700000000001</v>
      </c>
      <c r="B184" s="17">
        <v>38.907600000000002</v>
      </c>
      <c r="C184" s="17">
        <v>331</v>
      </c>
      <c r="D184" s="1" t="s">
        <v>263</v>
      </c>
      <c r="E184" s="1" t="s">
        <v>1344</v>
      </c>
      <c r="F184" s="1" t="s">
        <v>1345</v>
      </c>
      <c r="G184" s="1" t="s">
        <v>514</v>
      </c>
      <c r="H184" s="65" t="s">
        <v>962</v>
      </c>
      <c r="I184" s="66"/>
      <c r="J184" s="17">
        <v>95</v>
      </c>
      <c r="K184" s="17">
        <v>38.907589999999999</v>
      </c>
      <c r="L184" s="17">
        <v>-77.031700000000001</v>
      </c>
      <c r="M184" s="17">
        <v>44</v>
      </c>
      <c r="N184" s="17">
        <v>12</v>
      </c>
      <c r="O184" s="17">
        <v>39</v>
      </c>
      <c r="P184" s="17">
        <v>0</v>
      </c>
      <c r="Q184" s="17">
        <v>0</v>
      </c>
      <c r="R184" s="17">
        <v>225359</v>
      </c>
      <c r="S184" s="17">
        <v>397248.3</v>
      </c>
      <c r="T184" s="17">
        <v>137748</v>
      </c>
      <c r="U184" s="1" t="s">
        <v>1348</v>
      </c>
      <c r="V184" s="1" t="s">
        <v>108</v>
      </c>
    </row>
    <row r="185" spans="1:22">
      <c r="A185" s="17">
        <v>-77.0154</v>
      </c>
      <c r="B185" s="17">
        <v>38.902769999999997</v>
      </c>
      <c r="C185" s="17">
        <v>332</v>
      </c>
      <c r="D185" s="1" t="s">
        <v>156</v>
      </c>
      <c r="E185" s="1" t="s">
        <v>1349</v>
      </c>
      <c r="F185" s="1" t="s">
        <v>1350</v>
      </c>
      <c r="G185" s="1" t="s">
        <v>514</v>
      </c>
      <c r="H185" s="65" t="s">
        <v>1223</v>
      </c>
      <c r="I185" s="66"/>
      <c r="J185" s="17">
        <v>223</v>
      </c>
      <c r="K185" s="17">
        <v>38.902760000000001</v>
      </c>
      <c r="L185" s="17">
        <v>-77.0154</v>
      </c>
      <c r="M185" s="17">
        <v>35</v>
      </c>
      <c r="N185" s="17">
        <v>108</v>
      </c>
      <c r="O185" s="17">
        <v>80</v>
      </c>
      <c r="P185" s="17">
        <v>0</v>
      </c>
      <c r="Q185" s="17">
        <v>0</v>
      </c>
      <c r="R185" s="17">
        <v>312744</v>
      </c>
      <c r="S185" s="17">
        <v>398660.6</v>
      </c>
      <c r="T185" s="17">
        <v>137211.79999999999</v>
      </c>
      <c r="U185" s="1" t="s">
        <v>1351</v>
      </c>
      <c r="V185" s="1" t="s">
        <v>108</v>
      </c>
    </row>
    <row r="186" spans="1:22">
      <c r="A186" s="17">
        <v>-77.023200000000003</v>
      </c>
      <c r="B186" s="17">
        <v>38.957120000000003</v>
      </c>
      <c r="C186" s="17">
        <v>333</v>
      </c>
      <c r="D186" s="1" t="s">
        <v>966</v>
      </c>
      <c r="E186" s="1" t="s">
        <v>1352</v>
      </c>
      <c r="F186" s="1" t="s">
        <v>1353</v>
      </c>
      <c r="G186" s="1" t="s">
        <v>514</v>
      </c>
      <c r="H186" s="1" t="s">
        <v>268</v>
      </c>
      <c r="I186" s="32"/>
      <c r="J186" s="17">
        <v>52</v>
      </c>
      <c r="K186" s="17">
        <v>38.957120000000003</v>
      </c>
      <c r="L186" s="17">
        <v>-77.023200000000003</v>
      </c>
      <c r="M186" s="17">
        <v>0</v>
      </c>
      <c r="N186" s="17">
        <v>45</v>
      </c>
      <c r="O186" s="17">
        <v>7</v>
      </c>
      <c r="P186" s="17">
        <v>0</v>
      </c>
      <c r="Q186" s="17">
        <v>0</v>
      </c>
      <c r="R186" s="17">
        <v>250300</v>
      </c>
      <c r="S186" s="17">
        <v>397988.2</v>
      </c>
      <c r="T186" s="17">
        <v>143245.9</v>
      </c>
      <c r="U186" s="1" t="s">
        <v>1354</v>
      </c>
      <c r="V186" s="1" t="s">
        <v>108</v>
      </c>
    </row>
    <row r="187" spans="1:22">
      <c r="A187" s="17">
        <v>-77.003100000000003</v>
      </c>
      <c r="B187" s="17">
        <v>38.837020000000003</v>
      </c>
      <c r="C187" s="17">
        <v>395</v>
      </c>
      <c r="D187" s="1" t="s">
        <v>252</v>
      </c>
      <c r="E187" s="1" t="s">
        <v>1355</v>
      </c>
      <c r="F187" s="1" t="s">
        <v>1356</v>
      </c>
      <c r="G187" s="1" t="s">
        <v>514</v>
      </c>
      <c r="H187" s="1" t="s">
        <v>268</v>
      </c>
      <c r="I187" s="32"/>
      <c r="J187" s="17">
        <v>25</v>
      </c>
      <c r="K187" s="17">
        <v>38.837009999999999</v>
      </c>
      <c r="L187" s="17">
        <v>-77.003100000000003</v>
      </c>
      <c r="M187" s="17">
        <v>1</v>
      </c>
      <c r="N187" s="17">
        <v>13</v>
      </c>
      <c r="O187" s="17">
        <v>0</v>
      </c>
      <c r="P187" s="17">
        <v>11</v>
      </c>
      <c r="Q187" s="17">
        <v>0</v>
      </c>
      <c r="R187" s="17">
        <v>31317</v>
      </c>
      <c r="S187" s="17">
        <v>399734.4</v>
      </c>
      <c r="T187" s="17">
        <v>129912.9</v>
      </c>
      <c r="U187" s="1" t="s">
        <v>1357</v>
      </c>
      <c r="V187" s="1" t="s">
        <v>108</v>
      </c>
    </row>
    <row r="188" spans="1:22">
      <c r="A188" s="17">
        <v>-76.929199999999994</v>
      </c>
      <c r="B188" s="17">
        <v>38.886699999999998</v>
      </c>
      <c r="C188" s="17">
        <v>396</v>
      </c>
      <c r="D188" s="1" t="s">
        <v>166</v>
      </c>
      <c r="E188" s="1" t="s">
        <v>1359</v>
      </c>
      <c r="F188" s="1" t="s">
        <v>1360</v>
      </c>
      <c r="G188" s="1" t="s">
        <v>514</v>
      </c>
      <c r="H188" s="1" t="s">
        <v>268</v>
      </c>
      <c r="I188" s="32"/>
      <c r="J188" s="17">
        <v>1</v>
      </c>
      <c r="K188" s="17">
        <v>38.886690000000002</v>
      </c>
      <c r="L188" s="17">
        <v>-76.929199999999994</v>
      </c>
      <c r="M188" s="17">
        <v>0</v>
      </c>
      <c r="N188" s="17">
        <v>1</v>
      </c>
      <c r="O188" s="17">
        <v>0</v>
      </c>
      <c r="P188" s="17">
        <v>0</v>
      </c>
      <c r="Q188" s="17">
        <v>0</v>
      </c>
      <c r="R188" s="17">
        <v>310651</v>
      </c>
      <c r="S188" s="17">
        <v>406141.8</v>
      </c>
      <c r="T188" s="17">
        <v>135430.20000000001</v>
      </c>
      <c r="U188" s="1" t="s">
        <v>1361</v>
      </c>
      <c r="V188" s="1" t="s">
        <v>108</v>
      </c>
    </row>
    <row r="189" spans="1:22">
      <c r="A189" s="17">
        <v>-77.032300000000006</v>
      </c>
      <c r="B189" s="17">
        <v>38.919379999999997</v>
      </c>
      <c r="C189" s="17">
        <v>397</v>
      </c>
      <c r="D189" s="1" t="s">
        <v>330</v>
      </c>
      <c r="E189" s="1" t="s">
        <v>1362</v>
      </c>
      <c r="F189" s="1" t="s">
        <v>1363</v>
      </c>
      <c r="G189" s="1" t="s">
        <v>514</v>
      </c>
      <c r="H189" s="1" t="s">
        <v>268</v>
      </c>
      <c r="I189" s="32"/>
      <c r="J189" s="17">
        <v>2</v>
      </c>
      <c r="K189" s="17">
        <v>38.919379999999997</v>
      </c>
      <c r="L189" s="17">
        <v>-77.032300000000006</v>
      </c>
      <c r="M189" s="17">
        <v>0</v>
      </c>
      <c r="N189" s="17">
        <v>0</v>
      </c>
      <c r="O189" s="17">
        <v>0</v>
      </c>
      <c r="P189" s="17">
        <v>2</v>
      </c>
      <c r="Q189" s="17">
        <v>0</v>
      </c>
      <c r="R189" s="17">
        <v>239928</v>
      </c>
      <c r="S189" s="17">
        <v>397201.7</v>
      </c>
      <c r="T189" s="17">
        <v>139056.70000000001</v>
      </c>
      <c r="U189" s="1" t="s">
        <v>1364</v>
      </c>
      <c r="V189" s="1" t="s">
        <v>108</v>
      </c>
    </row>
    <row r="190" spans="1:22">
      <c r="A190" s="17">
        <v>-77.027000000000001</v>
      </c>
      <c r="B190" s="17">
        <v>38.966360000000002</v>
      </c>
      <c r="C190" s="17">
        <v>399</v>
      </c>
      <c r="D190" s="1" t="s">
        <v>966</v>
      </c>
      <c r="E190" s="1" t="s">
        <v>1365</v>
      </c>
      <c r="F190" s="1" t="s">
        <v>1366</v>
      </c>
      <c r="G190" s="1" t="s">
        <v>514</v>
      </c>
      <c r="H190" s="1" t="s">
        <v>268</v>
      </c>
      <c r="I190" s="32"/>
      <c r="J190" s="17">
        <v>2</v>
      </c>
      <c r="K190" s="17">
        <v>38.966349999999998</v>
      </c>
      <c r="L190" s="17">
        <v>-77.027000000000001</v>
      </c>
      <c r="M190" s="17">
        <v>0</v>
      </c>
      <c r="N190" s="17">
        <v>1</v>
      </c>
      <c r="O190" s="17">
        <v>0</v>
      </c>
      <c r="P190" s="17">
        <v>1</v>
      </c>
      <c r="Q190" s="17">
        <v>0</v>
      </c>
      <c r="R190" s="17">
        <v>254163</v>
      </c>
      <c r="S190" s="17">
        <v>397657.1</v>
      </c>
      <c r="T190" s="17">
        <v>144271.1</v>
      </c>
      <c r="U190" s="1" t="s">
        <v>1367</v>
      </c>
      <c r="V190" s="1" t="s">
        <v>108</v>
      </c>
    </row>
    <row r="191" spans="1:22">
      <c r="A191" s="17">
        <v>-77.027299999999997</v>
      </c>
      <c r="B191" s="17">
        <v>38.910699999999999</v>
      </c>
      <c r="C191" s="17">
        <v>400</v>
      </c>
      <c r="D191" s="1" t="s">
        <v>263</v>
      </c>
      <c r="E191" s="1" t="s">
        <v>1368</v>
      </c>
      <c r="F191" s="1" t="s">
        <v>1369</v>
      </c>
      <c r="G191" s="1" t="s">
        <v>514</v>
      </c>
      <c r="H191" s="1" t="s">
        <v>268</v>
      </c>
      <c r="I191" s="32"/>
      <c r="J191" s="17">
        <v>3</v>
      </c>
      <c r="K191" s="17">
        <v>38.910800000000002</v>
      </c>
      <c r="L191" s="17">
        <v>-77.027500000000003</v>
      </c>
      <c r="M191" s="17">
        <v>0</v>
      </c>
      <c r="N191" s="17">
        <v>2</v>
      </c>
      <c r="O191" s="17">
        <v>0</v>
      </c>
      <c r="P191" s="17">
        <v>1</v>
      </c>
      <c r="Q191" s="17">
        <v>0</v>
      </c>
      <c r="R191" s="17">
        <v>278837</v>
      </c>
      <c r="S191" s="17">
        <v>397631.9</v>
      </c>
      <c r="T191" s="17">
        <v>138092.20000000001</v>
      </c>
      <c r="U191" s="1" t="s">
        <v>1370</v>
      </c>
      <c r="V191" s="1" t="s">
        <v>108</v>
      </c>
    </row>
    <row r="192" spans="1:22">
      <c r="A192" s="17">
        <v>-76.986199999999997</v>
      </c>
      <c r="B192" s="17">
        <v>38.901380000000003</v>
      </c>
      <c r="C192" s="17">
        <v>402</v>
      </c>
      <c r="D192" s="1" t="s">
        <v>208</v>
      </c>
      <c r="E192" s="1" t="s">
        <v>1371</v>
      </c>
      <c r="F192" s="1" t="s">
        <v>1372</v>
      </c>
      <c r="G192" s="1" t="s">
        <v>514</v>
      </c>
      <c r="H192" s="1" t="s">
        <v>268</v>
      </c>
      <c r="I192" s="32"/>
      <c r="J192" s="17">
        <v>6</v>
      </c>
      <c r="K192" s="17">
        <v>38.901389999999999</v>
      </c>
      <c r="L192" s="17">
        <v>-76.9863</v>
      </c>
      <c r="M192" s="17">
        <v>0</v>
      </c>
      <c r="N192" s="17">
        <v>3</v>
      </c>
      <c r="O192" s="17">
        <v>0</v>
      </c>
      <c r="P192" s="17">
        <v>3</v>
      </c>
      <c r="Q192" s="17">
        <v>0</v>
      </c>
      <c r="R192" s="17">
        <v>313404</v>
      </c>
      <c r="S192" s="17">
        <v>401193.4</v>
      </c>
      <c r="T192" s="17">
        <v>137057.70000000001</v>
      </c>
      <c r="U192" s="1" t="s">
        <v>1374</v>
      </c>
      <c r="V192" s="1" t="s">
        <v>108</v>
      </c>
    </row>
    <row r="193" spans="1:22">
      <c r="A193" s="17">
        <v>-76.981899999999996</v>
      </c>
      <c r="B193" s="17">
        <v>38.879150000000003</v>
      </c>
      <c r="C193" s="17">
        <v>403</v>
      </c>
      <c r="D193" s="1" t="s">
        <v>156</v>
      </c>
      <c r="E193" s="1" t="s">
        <v>1375</v>
      </c>
      <c r="F193" s="1" t="s">
        <v>1376</v>
      </c>
      <c r="G193" s="1" t="s">
        <v>514</v>
      </c>
      <c r="H193" s="1" t="s">
        <v>268</v>
      </c>
      <c r="I193" s="32"/>
      <c r="J193" s="17">
        <v>8</v>
      </c>
      <c r="K193" s="17">
        <v>38.87914</v>
      </c>
      <c r="L193" s="17">
        <v>-76.981899999999996</v>
      </c>
      <c r="M193" s="17">
        <v>0</v>
      </c>
      <c r="N193" s="17">
        <v>4</v>
      </c>
      <c r="O193" s="17">
        <v>0</v>
      </c>
      <c r="P193" s="17">
        <v>4</v>
      </c>
      <c r="Q193" s="17">
        <v>0</v>
      </c>
      <c r="R193" s="17">
        <v>311021</v>
      </c>
      <c r="S193" s="17">
        <v>401572.3</v>
      </c>
      <c r="T193" s="17">
        <v>134589.6</v>
      </c>
      <c r="U193" s="1" t="s">
        <v>1377</v>
      </c>
      <c r="V193" s="1" t="s">
        <v>108</v>
      </c>
    </row>
    <row r="194" spans="1:22">
      <c r="A194" s="17">
        <v>-77.025099999999995</v>
      </c>
      <c r="B194" s="17">
        <v>38.907089999999997</v>
      </c>
      <c r="C194" s="17">
        <v>404</v>
      </c>
      <c r="D194" s="1" t="s">
        <v>263</v>
      </c>
      <c r="E194" s="1" t="s">
        <v>1378</v>
      </c>
      <c r="F194" s="1" t="s">
        <v>1379</v>
      </c>
      <c r="G194" s="1" t="s">
        <v>514</v>
      </c>
      <c r="H194" s="1" t="s">
        <v>268</v>
      </c>
      <c r="I194" s="32"/>
      <c r="J194" s="17">
        <v>2</v>
      </c>
      <c r="K194" s="17">
        <v>38.906959999999998</v>
      </c>
      <c r="L194" s="17">
        <v>-77.025199999999998</v>
      </c>
      <c r="M194" s="17">
        <v>0</v>
      </c>
      <c r="N194" s="17">
        <v>1</v>
      </c>
      <c r="O194" s="17">
        <v>0</v>
      </c>
      <c r="P194" s="17">
        <v>1</v>
      </c>
      <c r="Q194" s="17">
        <v>0</v>
      </c>
      <c r="R194" s="17">
        <v>239789</v>
      </c>
      <c r="S194" s="17">
        <v>397820.5</v>
      </c>
      <c r="T194" s="17">
        <v>137692.1</v>
      </c>
      <c r="U194" s="1" t="s">
        <v>1380</v>
      </c>
      <c r="V194" s="1" t="s">
        <v>108</v>
      </c>
    </row>
    <row r="195" spans="1:22">
      <c r="A195" s="17">
        <v>-76.983099999999993</v>
      </c>
      <c r="B195" s="17">
        <v>38.89076</v>
      </c>
      <c r="C195" s="17">
        <v>405</v>
      </c>
      <c r="D195" s="1" t="s">
        <v>156</v>
      </c>
      <c r="E195" s="1" t="s">
        <v>1381</v>
      </c>
      <c r="F195" s="1" t="s">
        <v>1382</v>
      </c>
      <c r="G195" s="1" t="s">
        <v>215</v>
      </c>
      <c r="H195" s="1" t="s">
        <v>268</v>
      </c>
      <c r="I195" s="32"/>
      <c r="J195" s="17">
        <v>2</v>
      </c>
      <c r="K195" s="17">
        <v>38.890749999999997</v>
      </c>
      <c r="L195" s="17">
        <v>-76.983099999999993</v>
      </c>
      <c r="M195" s="17">
        <v>0</v>
      </c>
      <c r="N195" s="17">
        <v>1</v>
      </c>
      <c r="O195" s="17">
        <v>0</v>
      </c>
      <c r="P195" s="17">
        <v>1</v>
      </c>
      <c r="Q195" s="17">
        <v>0</v>
      </c>
      <c r="R195" s="17">
        <v>62153</v>
      </c>
      <c r="S195" s="17">
        <v>401468.8</v>
      </c>
      <c r="T195" s="17">
        <v>135878.39999999999</v>
      </c>
      <c r="U195" s="1" t="s">
        <v>1385</v>
      </c>
      <c r="V195" s="1" t="s">
        <v>108</v>
      </c>
    </row>
    <row r="196" spans="1:22">
      <c r="A196" s="17">
        <v>-77.043199999999999</v>
      </c>
      <c r="B196" s="17">
        <v>38.923479999999998</v>
      </c>
      <c r="C196" s="17">
        <v>409</v>
      </c>
      <c r="D196" s="1" t="s">
        <v>330</v>
      </c>
      <c r="E196" s="1" t="s">
        <v>1386</v>
      </c>
      <c r="F196" s="1" t="s">
        <v>1387</v>
      </c>
      <c r="G196" s="1" t="s">
        <v>514</v>
      </c>
      <c r="H196" s="1" t="s">
        <v>268</v>
      </c>
      <c r="I196" s="32"/>
      <c r="J196" s="17">
        <v>3</v>
      </c>
      <c r="K196" s="17">
        <v>38.923470000000002</v>
      </c>
      <c r="L196" s="17">
        <v>-77.043099999999995</v>
      </c>
      <c r="M196" s="17">
        <v>0</v>
      </c>
      <c r="N196" s="17">
        <v>2</v>
      </c>
      <c r="O196" s="17">
        <v>0</v>
      </c>
      <c r="P196" s="17">
        <v>1</v>
      </c>
      <c r="Q196" s="17">
        <v>0</v>
      </c>
      <c r="R196" s="17">
        <v>300759</v>
      </c>
      <c r="S196" s="17">
        <v>396258.4</v>
      </c>
      <c r="T196" s="17">
        <v>139511.70000000001</v>
      </c>
      <c r="U196" s="1" t="s">
        <v>1388</v>
      </c>
      <c r="V196" s="1" t="s">
        <v>108</v>
      </c>
    </row>
    <row r="197" spans="1:22">
      <c r="A197" s="17">
        <v>-77.0291</v>
      </c>
      <c r="B197" s="17">
        <v>38.907789999999999</v>
      </c>
      <c r="C197" s="17">
        <v>411</v>
      </c>
      <c r="D197" s="1" t="s">
        <v>263</v>
      </c>
      <c r="E197" s="1" t="s">
        <v>1389</v>
      </c>
      <c r="F197" s="1" t="s">
        <v>1390</v>
      </c>
      <c r="G197" s="1" t="s">
        <v>514</v>
      </c>
      <c r="H197" s="1" t="s">
        <v>268</v>
      </c>
      <c r="I197" s="32"/>
      <c r="J197" s="17">
        <v>5</v>
      </c>
      <c r="K197" s="17">
        <v>38.907780000000002</v>
      </c>
      <c r="L197" s="17">
        <v>-77.0291</v>
      </c>
      <c r="M197" s="17">
        <v>0</v>
      </c>
      <c r="N197" s="17">
        <v>3</v>
      </c>
      <c r="O197" s="17">
        <v>0</v>
      </c>
      <c r="P197" s="17">
        <v>2</v>
      </c>
      <c r="Q197" s="17">
        <v>0</v>
      </c>
      <c r="R197" s="17">
        <v>243348</v>
      </c>
      <c r="S197" s="17">
        <v>397472.8</v>
      </c>
      <c r="T197" s="17">
        <v>137769.70000000001</v>
      </c>
      <c r="U197" s="1" t="s">
        <v>1391</v>
      </c>
      <c r="V197" s="1" t="s">
        <v>108</v>
      </c>
    </row>
    <row r="198" spans="1:22">
      <c r="A198" s="17">
        <v>-77.039199999999994</v>
      </c>
      <c r="B198" s="17">
        <v>38.924660000000003</v>
      </c>
      <c r="C198" s="17">
        <v>412</v>
      </c>
      <c r="D198" s="1" t="s">
        <v>330</v>
      </c>
      <c r="E198" s="1" t="s">
        <v>1392</v>
      </c>
      <c r="F198" s="1" t="s">
        <v>1393</v>
      </c>
      <c r="G198" s="1" t="s">
        <v>514</v>
      </c>
      <c r="H198" s="1" t="s">
        <v>268</v>
      </c>
      <c r="I198" s="32"/>
      <c r="J198" s="17">
        <v>9</v>
      </c>
      <c r="K198" s="17">
        <v>38.924500000000002</v>
      </c>
      <c r="L198" s="17">
        <v>-77.039400000000001</v>
      </c>
      <c r="M198" s="17">
        <v>0</v>
      </c>
      <c r="N198" s="17">
        <v>0</v>
      </c>
      <c r="O198" s="17">
        <v>0</v>
      </c>
      <c r="P198" s="17">
        <v>9</v>
      </c>
      <c r="Q198" s="17">
        <v>0</v>
      </c>
      <c r="R198" s="17">
        <v>284066</v>
      </c>
      <c r="S198" s="17">
        <v>396598</v>
      </c>
      <c r="T198" s="17">
        <v>139642.4</v>
      </c>
      <c r="U198" s="1" t="s">
        <v>1395</v>
      </c>
      <c r="V198" s="1" t="s">
        <v>108</v>
      </c>
    </row>
    <row r="199" spans="1:22">
      <c r="A199" s="17">
        <v>-77.023099999999999</v>
      </c>
      <c r="B199" s="17">
        <v>38.918399999999998</v>
      </c>
      <c r="C199" s="17">
        <v>413</v>
      </c>
      <c r="D199" s="1" t="s">
        <v>330</v>
      </c>
      <c r="E199" s="1" t="s">
        <v>1396</v>
      </c>
      <c r="F199" s="1" t="s">
        <v>1397</v>
      </c>
      <c r="G199" s="1" t="s">
        <v>514</v>
      </c>
      <c r="H199" s="1" t="s">
        <v>268</v>
      </c>
      <c r="I199" s="32"/>
      <c r="J199" s="17">
        <v>29</v>
      </c>
      <c r="K199" s="17">
        <v>38.918529999999997</v>
      </c>
      <c r="L199" s="17">
        <v>-77.023099999999999</v>
      </c>
      <c r="M199" s="17">
        <v>0</v>
      </c>
      <c r="N199" s="17">
        <v>0</v>
      </c>
      <c r="O199" s="17">
        <v>0</v>
      </c>
      <c r="P199" s="17">
        <v>29</v>
      </c>
      <c r="Q199" s="17">
        <v>0</v>
      </c>
      <c r="R199" s="17">
        <v>284190</v>
      </c>
      <c r="S199" s="17">
        <v>397998.9</v>
      </c>
      <c r="T199" s="17">
        <v>138947.20000000001</v>
      </c>
      <c r="U199" s="1" t="s">
        <v>1398</v>
      </c>
      <c r="V199" s="1" t="s">
        <v>108</v>
      </c>
    </row>
    <row r="200" spans="1:22">
      <c r="A200" s="17">
        <v>-77.023099999999999</v>
      </c>
      <c r="B200" s="17">
        <v>38.930239999999998</v>
      </c>
      <c r="C200" s="17">
        <v>414</v>
      </c>
      <c r="D200" s="1" t="s">
        <v>330</v>
      </c>
      <c r="E200" s="1" t="s">
        <v>1399</v>
      </c>
      <c r="F200" s="1" t="s">
        <v>1400</v>
      </c>
      <c r="G200" s="1" t="s">
        <v>514</v>
      </c>
      <c r="H200" s="1" t="s">
        <v>268</v>
      </c>
      <c r="I200" s="32"/>
      <c r="J200" s="17">
        <v>5</v>
      </c>
      <c r="K200" s="17">
        <v>38.930230000000002</v>
      </c>
      <c r="L200" s="17">
        <v>-77.023099999999999</v>
      </c>
      <c r="M200" s="17">
        <v>0</v>
      </c>
      <c r="N200" s="17">
        <v>3</v>
      </c>
      <c r="O200" s="17">
        <v>0</v>
      </c>
      <c r="P200" s="17">
        <v>2</v>
      </c>
      <c r="Q200" s="17">
        <v>0</v>
      </c>
      <c r="R200" s="17">
        <v>218154</v>
      </c>
      <c r="S200" s="17">
        <v>397993.1</v>
      </c>
      <c r="T200" s="17">
        <v>140261.29999999999</v>
      </c>
      <c r="U200" s="1" t="s">
        <v>1402</v>
      </c>
      <c r="V200" s="1" t="s">
        <v>108</v>
      </c>
    </row>
    <row r="201" spans="1:22">
      <c r="A201" s="17">
        <v>-77.041399999999996</v>
      </c>
      <c r="B201" s="17">
        <v>38.921610000000001</v>
      </c>
      <c r="C201" s="17">
        <v>415</v>
      </c>
      <c r="D201" s="1" t="s">
        <v>330</v>
      </c>
      <c r="E201" s="1" t="s">
        <v>1404</v>
      </c>
      <c r="F201" s="1" t="s">
        <v>1406</v>
      </c>
      <c r="G201" s="1" t="s">
        <v>514</v>
      </c>
      <c r="H201" s="1" t="s">
        <v>268</v>
      </c>
      <c r="I201" s="32"/>
      <c r="J201" s="17">
        <v>2</v>
      </c>
      <c r="K201" s="17">
        <v>38.921529999999997</v>
      </c>
      <c r="L201" s="17">
        <v>-77.041499999999999</v>
      </c>
      <c r="M201" s="17">
        <v>0</v>
      </c>
      <c r="N201" s="17">
        <v>1</v>
      </c>
      <c r="O201" s="17">
        <v>0</v>
      </c>
      <c r="P201" s="17">
        <v>1</v>
      </c>
      <c r="Q201" s="17">
        <v>0</v>
      </c>
      <c r="R201" s="17">
        <v>242974</v>
      </c>
      <c r="S201" s="17">
        <v>396406.4</v>
      </c>
      <c r="T201" s="17">
        <v>139303.9</v>
      </c>
      <c r="U201" s="1" t="s">
        <v>1408</v>
      </c>
      <c r="V201" s="1" t="s">
        <v>108</v>
      </c>
    </row>
    <row r="202" spans="1:22">
      <c r="A202" s="17">
        <v>-77.032200000000003</v>
      </c>
      <c r="B202" s="17">
        <v>38.90898</v>
      </c>
      <c r="C202" s="17">
        <v>417</v>
      </c>
      <c r="D202" s="1" t="s">
        <v>263</v>
      </c>
      <c r="E202" s="1" t="s">
        <v>1414</v>
      </c>
      <c r="F202" s="1" t="s">
        <v>1415</v>
      </c>
      <c r="G202" s="1" t="s">
        <v>514</v>
      </c>
      <c r="H202" s="1" t="s">
        <v>268</v>
      </c>
      <c r="I202" s="32"/>
      <c r="J202" s="17">
        <v>4</v>
      </c>
      <c r="K202" s="17">
        <v>38.908969999999997</v>
      </c>
      <c r="L202" s="17">
        <v>-77.032200000000003</v>
      </c>
      <c r="M202" s="17">
        <v>0</v>
      </c>
      <c r="N202" s="17">
        <v>0</v>
      </c>
      <c r="O202" s="17">
        <v>0</v>
      </c>
      <c r="P202" s="17">
        <v>4</v>
      </c>
      <c r="Q202" s="17">
        <v>0</v>
      </c>
      <c r="R202" s="17">
        <v>240221</v>
      </c>
      <c r="S202" s="17">
        <v>397204.4</v>
      </c>
      <c r="T202" s="17">
        <v>137901.70000000001</v>
      </c>
      <c r="U202" s="1" t="s">
        <v>1418</v>
      </c>
      <c r="V202" s="1" t="s">
        <v>108</v>
      </c>
    </row>
    <row r="203" spans="1:22">
      <c r="A203" s="17">
        <v>-76.993700000000004</v>
      </c>
      <c r="B203" s="17">
        <v>38.930540000000001</v>
      </c>
      <c r="C203" s="17">
        <v>419</v>
      </c>
      <c r="D203" s="1" t="s">
        <v>208</v>
      </c>
      <c r="E203" s="1" t="s">
        <v>1420</v>
      </c>
      <c r="F203" s="1" t="s">
        <v>1421</v>
      </c>
      <c r="G203" s="1" t="s">
        <v>514</v>
      </c>
      <c r="H203" s="1" t="s">
        <v>268</v>
      </c>
      <c r="I203" s="32"/>
      <c r="J203" s="17">
        <v>1</v>
      </c>
      <c r="K203" s="17">
        <v>38.930540000000001</v>
      </c>
      <c r="L203" s="17">
        <v>-76.993700000000004</v>
      </c>
      <c r="M203" s="17">
        <v>0</v>
      </c>
      <c r="N203" s="17">
        <v>1</v>
      </c>
      <c r="O203" s="17">
        <v>0</v>
      </c>
      <c r="P203" s="17">
        <v>0</v>
      </c>
      <c r="Q203" s="17">
        <v>0</v>
      </c>
      <c r="R203" s="17">
        <v>312213</v>
      </c>
      <c r="S203" s="17">
        <v>400544.9</v>
      </c>
      <c r="T203" s="17">
        <v>140295</v>
      </c>
      <c r="U203" s="1" t="s">
        <v>1424</v>
      </c>
      <c r="V203" s="1" t="s">
        <v>108</v>
      </c>
    </row>
    <row r="204" spans="1:22">
      <c r="A204" s="17">
        <v>-77.020899999999997</v>
      </c>
      <c r="B204" s="17">
        <v>38.933430000000001</v>
      </c>
      <c r="C204" s="17">
        <v>420</v>
      </c>
      <c r="D204" s="1" t="s">
        <v>330</v>
      </c>
      <c r="E204" s="1" t="s">
        <v>1425</v>
      </c>
      <c r="F204" s="1" t="s">
        <v>1426</v>
      </c>
      <c r="G204" s="1" t="s">
        <v>514</v>
      </c>
      <c r="H204" s="1" t="s">
        <v>268</v>
      </c>
      <c r="I204" s="32"/>
      <c r="J204" s="17">
        <v>1</v>
      </c>
      <c r="K204" s="17">
        <v>38.933419999999998</v>
      </c>
      <c r="L204" s="17">
        <v>-77.020899999999997</v>
      </c>
      <c r="M204" s="17">
        <v>0</v>
      </c>
      <c r="N204" s="17">
        <v>1</v>
      </c>
      <c r="O204" s="17">
        <v>0</v>
      </c>
      <c r="P204" s="17">
        <v>0</v>
      </c>
      <c r="Q204" s="17">
        <v>0</v>
      </c>
      <c r="R204" s="17">
        <v>228805</v>
      </c>
      <c r="S204" s="17">
        <v>398189.3</v>
      </c>
      <c r="T204" s="17">
        <v>140615.5</v>
      </c>
      <c r="U204" s="1" t="s">
        <v>1429</v>
      </c>
      <c r="V204" s="1" t="s">
        <v>108</v>
      </c>
    </row>
    <row r="205" spans="1:22">
      <c r="A205" s="17">
        <v>-77.007400000000004</v>
      </c>
      <c r="B205" s="17">
        <v>38.830570000000002</v>
      </c>
      <c r="C205" s="17">
        <v>421</v>
      </c>
      <c r="D205" s="1" t="s">
        <v>252</v>
      </c>
      <c r="E205" s="1" t="s">
        <v>1430</v>
      </c>
      <c r="F205" s="1" t="s">
        <v>1431</v>
      </c>
      <c r="G205" s="1" t="s">
        <v>514</v>
      </c>
      <c r="H205" s="1" t="s">
        <v>268</v>
      </c>
      <c r="I205" s="32"/>
      <c r="J205" s="17">
        <v>3</v>
      </c>
      <c r="K205" s="17">
        <v>38.830559999999998</v>
      </c>
      <c r="L205" s="17">
        <v>-77.007400000000004</v>
      </c>
      <c r="M205" s="17">
        <v>0</v>
      </c>
      <c r="N205" s="17">
        <v>2</v>
      </c>
      <c r="O205" s="17">
        <v>0</v>
      </c>
      <c r="P205" s="17">
        <v>1</v>
      </c>
      <c r="Q205" s="17">
        <v>0</v>
      </c>
      <c r="R205" s="17">
        <v>27895</v>
      </c>
      <c r="S205" s="17">
        <v>399361.4</v>
      </c>
      <c r="T205" s="17">
        <v>129197.2</v>
      </c>
      <c r="U205" s="1" t="s">
        <v>1434</v>
      </c>
      <c r="V205" s="1" t="s">
        <v>108</v>
      </c>
    </row>
    <row r="206" spans="1:22">
      <c r="A206" s="17">
        <v>-77.014700000000005</v>
      </c>
      <c r="B206" s="17">
        <v>38.973750000000003</v>
      </c>
      <c r="C206" s="17">
        <v>422</v>
      </c>
      <c r="D206" s="1" t="s">
        <v>966</v>
      </c>
      <c r="E206" s="1" t="s">
        <v>1435</v>
      </c>
      <c r="F206" s="1" t="s">
        <v>1436</v>
      </c>
      <c r="G206" s="1" t="s">
        <v>514</v>
      </c>
      <c r="H206" s="1" t="s">
        <v>268</v>
      </c>
      <c r="I206" s="32"/>
      <c r="J206" s="17">
        <v>5</v>
      </c>
      <c r="K206" s="17">
        <v>38.973469999999999</v>
      </c>
      <c r="L206" s="17">
        <v>-77.014899999999997</v>
      </c>
      <c r="M206" s="17">
        <v>0</v>
      </c>
      <c r="N206" s="17">
        <v>3</v>
      </c>
      <c r="O206" s="17">
        <v>0</v>
      </c>
      <c r="P206" s="17">
        <v>2</v>
      </c>
      <c r="Q206" s="17">
        <v>0</v>
      </c>
      <c r="R206" s="17">
        <v>311662</v>
      </c>
      <c r="S206" s="17">
        <v>398726.40000000002</v>
      </c>
      <c r="T206" s="17">
        <v>145091.29999999999</v>
      </c>
      <c r="U206" s="1" t="s">
        <v>1437</v>
      </c>
      <c r="V206" s="1" t="s">
        <v>108</v>
      </c>
    </row>
    <row r="207" spans="1:22">
      <c r="A207" s="17">
        <v>-76.986999999999995</v>
      </c>
      <c r="B207" s="17">
        <v>38.9129</v>
      </c>
      <c r="C207" s="17">
        <v>425</v>
      </c>
      <c r="D207" s="1" t="s">
        <v>208</v>
      </c>
      <c r="E207" s="1" t="s">
        <v>1439</v>
      </c>
      <c r="F207" s="1" t="s">
        <v>1440</v>
      </c>
      <c r="G207" s="1" t="s">
        <v>514</v>
      </c>
      <c r="H207" s="1" t="s">
        <v>268</v>
      </c>
      <c r="I207" s="32"/>
      <c r="J207" s="17">
        <v>1</v>
      </c>
      <c r="K207" s="17">
        <v>38.912889999999997</v>
      </c>
      <c r="L207" s="17">
        <v>-76.986999999999995</v>
      </c>
      <c r="M207" s="17">
        <v>0</v>
      </c>
      <c r="N207" s="17">
        <v>1</v>
      </c>
      <c r="O207" s="17">
        <v>0</v>
      </c>
      <c r="P207" s="17">
        <v>0</v>
      </c>
      <c r="Q207" s="17">
        <v>0</v>
      </c>
      <c r="R207" s="17">
        <v>312284</v>
      </c>
      <c r="S207" s="17">
        <v>401123.6</v>
      </c>
      <c r="T207" s="17">
        <v>138336.5</v>
      </c>
      <c r="U207" s="1" t="s">
        <v>1443</v>
      </c>
      <c r="V207" s="1" t="s">
        <v>108</v>
      </c>
    </row>
    <row r="208" spans="1:22">
      <c r="A208" s="17">
        <v>-77.000799999999998</v>
      </c>
      <c r="B208" s="17">
        <v>38.920369999999998</v>
      </c>
      <c r="C208" s="17">
        <v>428</v>
      </c>
      <c r="D208" s="1" t="s">
        <v>208</v>
      </c>
      <c r="E208" s="1" t="s">
        <v>1445</v>
      </c>
      <c r="F208" s="1" t="s">
        <v>1446</v>
      </c>
      <c r="G208" s="1" t="s">
        <v>514</v>
      </c>
      <c r="H208" s="1" t="s">
        <v>268</v>
      </c>
      <c r="I208" s="32"/>
      <c r="J208" s="17">
        <v>2</v>
      </c>
      <c r="K208" s="17">
        <v>38.920369999999998</v>
      </c>
      <c r="L208" s="17">
        <v>-77.000799999999998</v>
      </c>
      <c r="M208" s="17">
        <v>0</v>
      </c>
      <c r="N208" s="17">
        <v>1</v>
      </c>
      <c r="O208" s="17">
        <v>0</v>
      </c>
      <c r="P208" s="17">
        <v>1</v>
      </c>
      <c r="Q208" s="17">
        <v>0</v>
      </c>
      <c r="R208" s="17">
        <v>289735</v>
      </c>
      <c r="S208" s="17">
        <v>399932.2</v>
      </c>
      <c r="T208" s="17">
        <v>139166.20000000001</v>
      </c>
      <c r="U208" s="1" t="s">
        <v>1447</v>
      </c>
      <c r="V208" s="1" t="s">
        <v>108</v>
      </c>
    </row>
    <row r="209" spans="1:22">
      <c r="A209" s="17">
        <v>-76.994500000000002</v>
      </c>
      <c r="B209" s="17">
        <v>38.922969999999999</v>
      </c>
      <c r="C209" s="17">
        <v>430</v>
      </c>
      <c r="D209" s="1" t="s">
        <v>208</v>
      </c>
      <c r="E209" s="1" t="s">
        <v>1450</v>
      </c>
      <c r="F209" s="1" t="s">
        <v>1451</v>
      </c>
      <c r="G209" s="1" t="s">
        <v>514</v>
      </c>
      <c r="H209" s="1" t="s">
        <v>268</v>
      </c>
      <c r="I209" s="32"/>
      <c r="J209" s="17">
        <v>12</v>
      </c>
      <c r="K209" s="17">
        <v>38.922809999999998</v>
      </c>
      <c r="L209" s="17">
        <v>-76.994100000000003</v>
      </c>
      <c r="M209" s="17">
        <v>0</v>
      </c>
      <c r="N209" s="17">
        <v>0</v>
      </c>
      <c r="O209" s="17">
        <v>0</v>
      </c>
      <c r="P209" s="17">
        <v>12</v>
      </c>
      <c r="Q209" s="17">
        <v>0</v>
      </c>
      <c r="R209" s="17">
        <v>289750</v>
      </c>
      <c r="S209" s="17">
        <v>400475.8</v>
      </c>
      <c r="T209" s="17">
        <v>139454.39999999999</v>
      </c>
      <c r="U209" s="1" t="s">
        <v>1452</v>
      </c>
      <c r="V209" s="1" t="s">
        <v>108</v>
      </c>
    </row>
    <row r="210" spans="1:22">
      <c r="A210" s="17">
        <v>-77.037000000000006</v>
      </c>
      <c r="B210" s="17">
        <v>38.929989999999997</v>
      </c>
      <c r="C210" s="17">
        <v>431</v>
      </c>
      <c r="D210" s="1" t="s">
        <v>330</v>
      </c>
      <c r="E210" s="1" t="s">
        <v>1453</v>
      </c>
      <c r="F210" s="1" t="s">
        <v>1454</v>
      </c>
      <c r="G210" s="1" t="s">
        <v>514</v>
      </c>
      <c r="H210" s="1" t="s">
        <v>268</v>
      </c>
      <c r="I210" s="32"/>
      <c r="J210" s="17">
        <v>8</v>
      </c>
      <c r="K210" s="17">
        <v>38.929989999999997</v>
      </c>
      <c r="L210" s="17">
        <v>-77.037000000000006</v>
      </c>
      <c r="M210" s="17">
        <v>0</v>
      </c>
      <c r="N210" s="17">
        <v>4</v>
      </c>
      <c r="O210" s="17">
        <v>0</v>
      </c>
      <c r="P210" s="17">
        <v>4</v>
      </c>
      <c r="Q210" s="17">
        <v>0</v>
      </c>
      <c r="R210" s="17">
        <v>236414</v>
      </c>
      <c r="S210" s="17">
        <v>396789.4</v>
      </c>
      <c r="T210" s="17">
        <v>140234.6</v>
      </c>
      <c r="U210" s="1" t="s">
        <v>1455</v>
      </c>
      <c r="V210" s="1" t="s">
        <v>108</v>
      </c>
    </row>
    <row r="211" spans="1:22">
      <c r="A211" s="17">
        <v>-77.026600000000002</v>
      </c>
      <c r="B211" s="17">
        <v>38.905810000000002</v>
      </c>
      <c r="C211" s="17">
        <v>432</v>
      </c>
      <c r="D211" s="1" t="s">
        <v>263</v>
      </c>
      <c r="E211" s="1" t="s">
        <v>1456</v>
      </c>
      <c r="F211" s="1" t="s">
        <v>1457</v>
      </c>
      <c r="G211" s="1" t="s">
        <v>514</v>
      </c>
      <c r="H211" s="1" t="s">
        <v>268</v>
      </c>
      <c r="I211" s="32"/>
      <c r="J211" s="17">
        <v>7</v>
      </c>
      <c r="K211" s="17">
        <v>38.905799999999999</v>
      </c>
      <c r="L211" s="17">
        <v>-77.026600000000002</v>
      </c>
      <c r="M211" s="17">
        <v>0</v>
      </c>
      <c r="N211" s="17">
        <v>0</v>
      </c>
      <c r="O211" s="17">
        <v>0</v>
      </c>
      <c r="P211" s="17">
        <v>7</v>
      </c>
      <c r="Q211" s="17">
        <v>0</v>
      </c>
      <c r="R211" s="17">
        <v>312330</v>
      </c>
      <c r="S211" s="17">
        <v>397696.9</v>
      </c>
      <c r="T211" s="17">
        <v>137549.79999999999</v>
      </c>
      <c r="U211" s="1" t="s">
        <v>1458</v>
      </c>
      <c r="V211" s="1" t="s">
        <v>108</v>
      </c>
    </row>
    <row r="212" spans="1:22">
      <c r="A212" s="17">
        <v>-76.986999999999995</v>
      </c>
      <c r="B212" s="17">
        <v>38.90164</v>
      </c>
      <c r="C212" s="17">
        <v>433</v>
      </c>
      <c r="D212" s="1" t="s">
        <v>208</v>
      </c>
      <c r="E212" s="1" t="s">
        <v>1459</v>
      </c>
      <c r="F212" s="1" t="s">
        <v>1460</v>
      </c>
      <c r="G212" s="1" t="s">
        <v>514</v>
      </c>
      <c r="H212" s="1" t="s">
        <v>268</v>
      </c>
      <c r="I212" s="32"/>
      <c r="J212" s="17">
        <v>4</v>
      </c>
      <c r="K212" s="17">
        <v>38.901629999999997</v>
      </c>
      <c r="L212" s="17">
        <v>-76.986999999999995</v>
      </c>
      <c r="M212" s="17">
        <v>0</v>
      </c>
      <c r="N212" s="17">
        <v>2</v>
      </c>
      <c r="O212" s="17">
        <v>0</v>
      </c>
      <c r="P212" s="17">
        <v>2</v>
      </c>
      <c r="Q212" s="17">
        <v>0</v>
      </c>
      <c r="R212" s="17">
        <v>301806</v>
      </c>
      <c r="S212" s="17">
        <v>401125.1</v>
      </c>
      <c r="T212" s="17">
        <v>137086.6</v>
      </c>
      <c r="U212" s="1" t="s">
        <v>1462</v>
      </c>
      <c r="V212" s="1" t="s">
        <v>108</v>
      </c>
    </row>
    <row r="213" spans="1:22">
      <c r="A213" s="17">
        <v>-77.031599999999997</v>
      </c>
      <c r="B213" s="17">
        <v>38.916469999999997</v>
      </c>
      <c r="C213" s="17">
        <v>434</v>
      </c>
      <c r="D213" s="1" t="s">
        <v>330</v>
      </c>
      <c r="E213" s="1" t="s">
        <v>1464</v>
      </c>
      <c r="F213" s="1" t="s">
        <v>1465</v>
      </c>
      <c r="G213" s="1" t="s">
        <v>514</v>
      </c>
      <c r="H213" s="1" t="s">
        <v>268</v>
      </c>
      <c r="I213" s="32"/>
      <c r="J213" s="17">
        <v>4</v>
      </c>
      <c r="K213" s="17">
        <v>38.916460000000001</v>
      </c>
      <c r="L213" s="17">
        <v>-77.031599999999997</v>
      </c>
      <c r="M213" s="17">
        <v>0</v>
      </c>
      <c r="N213" s="17">
        <v>0</v>
      </c>
      <c r="O213" s="17">
        <v>0</v>
      </c>
      <c r="P213" s="17">
        <v>4</v>
      </c>
      <c r="Q213" s="17">
        <v>0</v>
      </c>
      <c r="R213" s="17">
        <v>302229</v>
      </c>
      <c r="S213" s="17">
        <v>397260.6</v>
      </c>
      <c r="T213" s="17">
        <v>138733.20000000001</v>
      </c>
      <c r="U213" s="1" t="s">
        <v>1466</v>
      </c>
      <c r="V213" s="1" t="s">
        <v>108</v>
      </c>
    </row>
    <row r="214" spans="1:22">
      <c r="A214" s="17">
        <v>-77.0411</v>
      </c>
      <c r="B214" s="17">
        <v>38.921500000000002</v>
      </c>
      <c r="C214" s="17">
        <v>435</v>
      </c>
      <c r="D214" s="1" t="s">
        <v>330</v>
      </c>
      <c r="E214" s="1" t="s">
        <v>1467</v>
      </c>
      <c r="F214" s="1" t="s">
        <v>1468</v>
      </c>
      <c r="G214" s="1" t="s">
        <v>514</v>
      </c>
      <c r="H214" s="1" t="s">
        <v>268</v>
      </c>
      <c r="I214" s="32"/>
      <c r="J214" s="17">
        <v>4</v>
      </c>
      <c r="K214" s="17">
        <v>38.921489999999999</v>
      </c>
      <c r="L214" s="17">
        <v>-77.0411</v>
      </c>
      <c r="M214" s="17">
        <v>0</v>
      </c>
      <c r="N214" s="17">
        <v>2</v>
      </c>
      <c r="O214" s="17">
        <v>0</v>
      </c>
      <c r="P214" s="17">
        <v>2</v>
      </c>
      <c r="Q214" s="17">
        <v>0</v>
      </c>
      <c r="R214" s="19"/>
      <c r="S214" s="17">
        <v>396434.9</v>
      </c>
      <c r="T214" s="17">
        <v>139291.9</v>
      </c>
      <c r="U214" s="19"/>
      <c r="V214" s="1" t="s">
        <v>108</v>
      </c>
    </row>
    <row r="215" spans="1:22">
      <c r="A215" s="17">
        <v>-76.9696</v>
      </c>
      <c r="B215" s="17">
        <v>38.872729999999997</v>
      </c>
      <c r="C215" s="17">
        <v>436</v>
      </c>
      <c r="D215" s="1" t="s">
        <v>166</v>
      </c>
      <c r="E215" s="1" t="s">
        <v>1469</v>
      </c>
      <c r="F215" s="1" t="s">
        <v>1470</v>
      </c>
      <c r="G215" s="1" t="s">
        <v>215</v>
      </c>
      <c r="H215" s="1" t="s">
        <v>268</v>
      </c>
      <c r="I215" s="32"/>
      <c r="J215" s="17">
        <v>3</v>
      </c>
      <c r="K215" s="17">
        <v>38.872720000000001</v>
      </c>
      <c r="L215" s="17">
        <v>-76.9696</v>
      </c>
      <c r="M215" s="17">
        <v>0</v>
      </c>
      <c r="N215" s="17">
        <v>2</v>
      </c>
      <c r="O215" s="17">
        <v>0</v>
      </c>
      <c r="P215" s="17">
        <v>1</v>
      </c>
      <c r="Q215" s="17">
        <v>0</v>
      </c>
      <c r="R215" s="19"/>
      <c r="S215" s="17">
        <v>402637.5</v>
      </c>
      <c r="T215" s="17">
        <v>133877.29999999999</v>
      </c>
      <c r="U215" s="19"/>
      <c r="V215" s="1" t="s">
        <v>108</v>
      </c>
    </row>
    <row r="216" spans="1:22">
      <c r="A216" s="17">
        <v>-77.025999999999996</v>
      </c>
      <c r="B216" s="17">
        <v>38.932020000000001</v>
      </c>
      <c r="C216" s="17">
        <v>438</v>
      </c>
      <c r="D216" s="1" t="s">
        <v>330</v>
      </c>
      <c r="E216" s="1" t="s">
        <v>1471</v>
      </c>
      <c r="F216" s="1" t="s">
        <v>1472</v>
      </c>
      <c r="G216" s="1" t="s">
        <v>514</v>
      </c>
      <c r="H216" s="1" t="s">
        <v>268</v>
      </c>
      <c r="I216" s="32"/>
      <c r="J216" s="17">
        <v>2</v>
      </c>
      <c r="K216" s="17">
        <v>38.932009999999998</v>
      </c>
      <c r="L216" s="17">
        <v>-77.025999999999996</v>
      </c>
      <c r="M216" s="17">
        <v>0</v>
      </c>
      <c r="N216" s="17">
        <v>1</v>
      </c>
      <c r="O216" s="17">
        <v>0</v>
      </c>
      <c r="P216" s="17">
        <v>1</v>
      </c>
      <c r="Q216" s="17">
        <v>0</v>
      </c>
      <c r="R216" s="17">
        <v>233061</v>
      </c>
      <c r="S216" s="17">
        <v>397742.9</v>
      </c>
      <c r="T216" s="17">
        <v>140459.20000000001</v>
      </c>
      <c r="U216" s="1" t="s">
        <v>1473</v>
      </c>
      <c r="V216" s="1" t="s">
        <v>108</v>
      </c>
    </row>
    <row r="217" spans="1:22">
      <c r="A217" s="17">
        <v>-77.023799999999994</v>
      </c>
      <c r="B217" s="17">
        <v>38.934399999999997</v>
      </c>
      <c r="C217" s="17">
        <v>439</v>
      </c>
      <c r="D217" s="1" t="s">
        <v>330</v>
      </c>
      <c r="E217" s="1" t="s">
        <v>1474</v>
      </c>
      <c r="F217" s="1" t="s">
        <v>1475</v>
      </c>
      <c r="G217" s="1" t="s">
        <v>215</v>
      </c>
      <c r="H217" s="1" t="s">
        <v>268</v>
      </c>
      <c r="I217" s="32"/>
      <c r="J217" s="17">
        <v>2</v>
      </c>
      <c r="K217" s="17">
        <v>38.93439</v>
      </c>
      <c r="L217" s="17">
        <v>-77.023799999999994</v>
      </c>
      <c r="M217" s="17">
        <v>0</v>
      </c>
      <c r="N217" s="17">
        <v>0</v>
      </c>
      <c r="O217" s="17">
        <v>0</v>
      </c>
      <c r="P217" s="17">
        <v>2</v>
      </c>
      <c r="Q217" s="17">
        <v>0</v>
      </c>
      <c r="R217" s="17">
        <v>284757</v>
      </c>
      <c r="S217" s="17">
        <v>397940.8</v>
      </c>
      <c r="T217" s="17">
        <v>140723.4</v>
      </c>
      <c r="U217" s="1" t="s">
        <v>1476</v>
      </c>
      <c r="V217" s="1" t="s">
        <v>108</v>
      </c>
    </row>
    <row r="218" spans="1:22">
      <c r="A218" s="17">
        <v>-77.035700000000006</v>
      </c>
      <c r="B218" s="17">
        <v>38.92803</v>
      </c>
      <c r="C218" s="17">
        <v>440</v>
      </c>
      <c r="D218" s="1" t="s">
        <v>330</v>
      </c>
      <c r="E218" s="1" t="s">
        <v>1477</v>
      </c>
      <c r="F218" s="1" t="s">
        <v>1478</v>
      </c>
      <c r="G218" s="1" t="s">
        <v>514</v>
      </c>
      <c r="H218" s="1" t="s">
        <v>268</v>
      </c>
      <c r="I218" s="32"/>
      <c r="J218" s="17">
        <v>2</v>
      </c>
      <c r="K218" s="17">
        <v>38.92803</v>
      </c>
      <c r="L218" s="17">
        <v>-77.035700000000006</v>
      </c>
      <c r="M218" s="17">
        <v>0</v>
      </c>
      <c r="N218" s="17">
        <v>1</v>
      </c>
      <c r="O218" s="17">
        <v>0</v>
      </c>
      <c r="P218" s="17">
        <v>1</v>
      </c>
      <c r="Q218" s="17">
        <v>0</v>
      </c>
      <c r="R218" s="17">
        <v>234374</v>
      </c>
      <c r="S218" s="17">
        <v>396902.5</v>
      </c>
      <c r="T218" s="17">
        <v>140017.1</v>
      </c>
      <c r="U218" s="1" t="s">
        <v>1481</v>
      </c>
      <c r="V218" s="1" t="s">
        <v>108</v>
      </c>
    </row>
    <row r="219" spans="1:22">
      <c r="A219" s="17">
        <v>-77.019400000000005</v>
      </c>
      <c r="B219" s="17">
        <v>38.883420000000001</v>
      </c>
      <c r="C219" s="17">
        <v>443</v>
      </c>
      <c r="D219" s="1" t="s">
        <v>156</v>
      </c>
      <c r="E219" s="1" t="s">
        <v>1483</v>
      </c>
      <c r="F219" s="1" t="s">
        <v>1484</v>
      </c>
      <c r="G219" s="1" t="s">
        <v>215</v>
      </c>
      <c r="H219" s="65" t="s">
        <v>891</v>
      </c>
      <c r="I219" s="66"/>
      <c r="J219" s="17">
        <v>48</v>
      </c>
      <c r="K219" s="17">
        <v>38.88297</v>
      </c>
      <c r="L219" s="17">
        <v>-77.019099999999995</v>
      </c>
      <c r="M219" s="17">
        <v>0</v>
      </c>
      <c r="N219" s="17">
        <v>12</v>
      </c>
      <c r="O219" s="17">
        <v>0</v>
      </c>
      <c r="P219" s="17">
        <v>36</v>
      </c>
      <c r="Q219" s="17">
        <v>0</v>
      </c>
      <c r="R219" s="17">
        <v>316452</v>
      </c>
      <c r="S219" s="17">
        <v>398315.4</v>
      </c>
      <c r="T219" s="17">
        <v>135063.79999999999</v>
      </c>
      <c r="U219" s="1" t="s">
        <v>1489</v>
      </c>
      <c r="V219" s="1" t="s">
        <v>108</v>
      </c>
    </row>
    <row r="220" spans="1:22">
      <c r="A220" s="17">
        <v>-77.0244</v>
      </c>
      <c r="B220" s="17">
        <v>38.938389999999998</v>
      </c>
      <c r="C220" s="17">
        <v>445</v>
      </c>
      <c r="D220" s="1" t="s">
        <v>966</v>
      </c>
      <c r="E220" s="1" t="s">
        <v>1490</v>
      </c>
      <c r="F220" s="1" t="s">
        <v>1491</v>
      </c>
      <c r="G220" s="1" t="s">
        <v>514</v>
      </c>
      <c r="H220" s="1" t="s">
        <v>383</v>
      </c>
      <c r="I220" s="32"/>
      <c r="J220" s="17">
        <v>7</v>
      </c>
      <c r="K220" s="17">
        <v>38.93835</v>
      </c>
      <c r="L220" s="17">
        <v>-77.024299999999997</v>
      </c>
      <c r="M220" s="17">
        <v>4</v>
      </c>
      <c r="N220" s="17">
        <v>0</v>
      </c>
      <c r="O220" s="17">
        <v>3</v>
      </c>
      <c r="P220" s="17">
        <v>0</v>
      </c>
      <c r="Q220" s="17">
        <v>0</v>
      </c>
      <c r="R220" s="17">
        <v>295066</v>
      </c>
      <c r="S220" s="17">
        <v>397885.6</v>
      </c>
      <c r="T220" s="17">
        <v>141166.79999999999</v>
      </c>
      <c r="U220" s="1" t="s">
        <v>1492</v>
      </c>
      <c r="V220" s="1" t="s">
        <v>108</v>
      </c>
    </row>
    <row r="221" spans="1:22">
      <c r="A221" s="17">
        <v>-77.025400000000005</v>
      </c>
      <c r="B221" s="17">
        <v>38.9163</v>
      </c>
      <c r="C221" s="17">
        <v>446</v>
      </c>
      <c r="D221" s="1" t="s">
        <v>330</v>
      </c>
      <c r="E221" s="1" t="s">
        <v>1493</v>
      </c>
      <c r="F221" s="1" t="s">
        <v>1494</v>
      </c>
      <c r="G221" s="1" t="s">
        <v>99</v>
      </c>
      <c r="H221" s="1" t="s">
        <v>383</v>
      </c>
      <c r="I221" s="32"/>
      <c r="J221" s="17">
        <v>16</v>
      </c>
      <c r="K221" s="17">
        <v>38.916289999999996</v>
      </c>
      <c r="L221" s="17">
        <v>-77.025400000000005</v>
      </c>
      <c r="M221" s="17">
        <v>0</v>
      </c>
      <c r="N221" s="17">
        <v>0</v>
      </c>
      <c r="O221" s="17">
        <v>8</v>
      </c>
      <c r="P221" s="17">
        <v>8</v>
      </c>
      <c r="Q221" s="17">
        <v>0</v>
      </c>
      <c r="R221" s="17">
        <v>239514</v>
      </c>
      <c r="S221" s="17">
        <v>397800.1</v>
      </c>
      <c r="T221" s="17">
        <v>138714.20000000001</v>
      </c>
      <c r="U221" s="1" t="s">
        <v>1495</v>
      </c>
      <c r="V221" s="1" t="s">
        <v>108</v>
      </c>
    </row>
    <row r="222" spans="1:22">
      <c r="A222" s="17">
        <v>-77.031599999999997</v>
      </c>
      <c r="B222" s="17">
        <v>38.919980000000002</v>
      </c>
      <c r="C222" s="17">
        <v>591</v>
      </c>
      <c r="D222" s="1" t="s">
        <v>330</v>
      </c>
      <c r="E222" s="1" t="s">
        <v>1496</v>
      </c>
      <c r="F222" s="1" t="s">
        <v>1497</v>
      </c>
      <c r="G222" s="1" t="s">
        <v>514</v>
      </c>
      <c r="H222" s="1" t="s">
        <v>268</v>
      </c>
      <c r="I222" s="32"/>
      <c r="J222" s="17">
        <v>4</v>
      </c>
      <c r="K222" s="17">
        <v>38.919969999999999</v>
      </c>
      <c r="L222" s="17">
        <v>-77.031599999999997</v>
      </c>
      <c r="M222" s="17">
        <v>0</v>
      </c>
      <c r="N222" s="17">
        <v>0</v>
      </c>
      <c r="O222" s="17">
        <v>0</v>
      </c>
      <c r="P222" s="17">
        <v>4</v>
      </c>
      <c r="Q222" s="17">
        <v>0</v>
      </c>
      <c r="R222" s="17">
        <v>311601</v>
      </c>
      <c r="S222" s="17">
        <v>397260.2</v>
      </c>
      <c r="T222" s="17">
        <v>139122.4</v>
      </c>
      <c r="U222" s="1" t="s">
        <v>1498</v>
      </c>
      <c r="V222" s="1" t="s">
        <v>108</v>
      </c>
    </row>
    <row r="223" spans="1:22">
      <c r="A223" s="17">
        <v>-77.026200000000003</v>
      </c>
      <c r="B223" s="17">
        <v>38.943330000000003</v>
      </c>
      <c r="C223" s="17">
        <v>592</v>
      </c>
      <c r="D223" s="1" t="s">
        <v>966</v>
      </c>
      <c r="E223" s="1" t="s">
        <v>1499</v>
      </c>
      <c r="F223" s="1" t="s">
        <v>1500</v>
      </c>
      <c r="G223" s="1" t="s">
        <v>514</v>
      </c>
      <c r="H223" s="1" t="s">
        <v>268</v>
      </c>
      <c r="I223" s="32"/>
      <c r="J223" s="17">
        <v>2</v>
      </c>
      <c r="K223" s="17">
        <v>38.943280000000001</v>
      </c>
      <c r="L223" s="17">
        <v>-77.026200000000003</v>
      </c>
      <c r="M223" s="17">
        <v>0</v>
      </c>
      <c r="N223" s="17">
        <v>1</v>
      </c>
      <c r="O223" s="17">
        <v>0</v>
      </c>
      <c r="P223" s="17">
        <v>1</v>
      </c>
      <c r="Q223" s="17">
        <v>0</v>
      </c>
      <c r="R223" s="17">
        <v>252608</v>
      </c>
      <c r="S223" s="17">
        <v>397729.6</v>
      </c>
      <c r="T223" s="17">
        <v>141714.6</v>
      </c>
      <c r="U223" s="1" t="s">
        <v>1501</v>
      </c>
      <c r="V223" s="1" t="s">
        <v>108</v>
      </c>
    </row>
    <row r="224" spans="1:22">
      <c r="A224" s="17">
        <v>-76.983400000000003</v>
      </c>
      <c r="B224" s="17">
        <v>38.879770000000001</v>
      </c>
      <c r="C224" s="17">
        <v>595</v>
      </c>
      <c r="D224" s="1" t="s">
        <v>156</v>
      </c>
      <c r="E224" s="1" t="s">
        <v>1504</v>
      </c>
      <c r="F224" s="1" t="s">
        <v>1505</v>
      </c>
      <c r="G224" s="1" t="s">
        <v>514</v>
      </c>
      <c r="H224" s="1" t="s">
        <v>268</v>
      </c>
      <c r="I224" s="32"/>
      <c r="J224" s="17">
        <v>5</v>
      </c>
      <c r="K224" s="17">
        <v>38.87988</v>
      </c>
      <c r="L224" s="17">
        <v>-76.9833</v>
      </c>
      <c r="M224" s="17">
        <v>0</v>
      </c>
      <c r="N224" s="17">
        <v>3</v>
      </c>
      <c r="O224" s="17">
        <v>0</v>
      </c>
      <c r="P224" s="17">
        <v>2</v>
      </c>
      <c r="Q224" s="17">
        <v>0</v>
      </c>
      <c r="R224" s="17">
        <v>62567</v>
      </c>
      <c r="S224" s="17">
        <v>401442.3</v>
      </c>
      <c r="T224" s="17">
        <v>134659</v>
      </c>
      <c r="U224" s="1" t="s">
        <v>1507</v>
      </c>
      <c r="V224" s="1" t="s">
        <v>108</v>
      </c>
    </row>
    <row r="225" spans="1:22">
      <c r="A225" s="17">
        <v>-77.002200000000002</v>
      </c>
      <c r="B225" s="17">
        <v>38.918939999999999</v>
      </c>
      <c r="C225" s="17">
        <v>597</v>
      </c>
      <c r="D225" s="1" t="s">
        <v>208</v>
      </c>
      <c r="E225" s="1" t="s">
        <v>1508</v>
      </c>
      <c r="F225" s="1" t="s">
        <v>1509</v>
      </c>
      <c r="G225" s="1" t="s">
        <v>514</v>
      </c>
      <c r="H225" s="1" t="s">
        <v>268</v>
      </c>
      <c r="I225" s="32"/>
      <c r="J225" s="17">
        <v>2</v>
      </c>
      <c r="K225" s="17">
        <v>38.918939999999999</v>
      </c>
      <c r="L225" s="17">
        <v>-77.002200000000002</v>
      </c>
      <c r="M225" s="17">
        <v>0</v>
      </c>
      <c r="N225" s="17">
        <v>1</v>
      </c>
      <c r="O225" s="17">
        <v>0</v>
      </c>
      <c r="P225" s="17">
        <v>1</v>
      </c>
      <c r="Q225" s="17">
        <v>0</v>
      </c>
      <c r="R225" s="17">
        <v>311056</v>
      </c>
      <c r="S225" s="17">
        <v>399806.6</v>
      </c>
      <c r="T225" s="17">
        <v>139007.4</v>
      </c>
      <c r="U225" s="1" t="s">
        <v>1510</v>
      </c>
      <c r="V225" s="1" t="s">
        <v>108</v>
      </c>
    </row>
    <row r="226" spans="1:22">
      <c r="A226" s="17">
        <v>-77.040300000000002</v>
      </c>
      <c r="B226" s="17">
        <v>38.907449999999997</v>
      </c>
      <c r="C226" s="17">
        <v>598</v>
      </c>
      <c r="D226" s="1" t="s">
        <v>263</v>
      </c>
      <c r="E226" s="1" t="s">
        <v>1511</v>
      </c>
      <c r="F226" s="1" t="s">
        <v>1512</v>
      </c>
      <c r="G226" s="1" t="s">
        <v>514</v>
      </c>
      <c r="H226" s="1" t="s">
        <v>268</v>
      </c>
      <c r="I226" s="32"/>
      <c r="J226" s="17">
        <v>3</v>
      </c>
      <c r="K226" s="17">
        <v>38.907440000000001</v>
      </c>
      <c r="L226" s="17">
        <v>-77.040300000000002</v>
      </c>
      <c r="M226" s="17">
        <v>0</v>
      </c>
      <c r="N226" s="17">
        <v>0</v>
      </c>
      <c r="O226" s="17">
        <v>0</v>
      </c>
      <c r="P226" s="17">
        <v>3</v>
      </c>
      <c r="Q226" s="17">
        <v>0</v>
      </c>
      <c r="R226" s="17">
        <v>218470</v>
      </c>
      <c r="S226" s="17">
        <v>396506.9</v>
      </c>
      <c r="T226" s="17">
        <v>137731.70000000001</v>
      </c>
      <c r="U226" s="1" t="s">
        <v>1514</v>
      </c>
      <c r="V226" s="1" t="s">
        <v>108</v>
      </c>
    </row>
    <row r="227" spans="1:22">
      <c r="A227" s="17">
        <v>-77.040000000000006</v>
      </c>
      <c r="B227" s="17">
        <v>38.923819999999999</v>
      </c>
      <c r="C227" s="17">
        <v>1029</v>
      </c>
      <c r="D227" s="1" t="s">
        <v>330</v>
      </c>
      <c r="E227" s="1" t="s">
        <v>1515</v>
      </c>
      <c r="F227" s="1" t="s">
        <v>1516</v>
      </c>
      <c r="G227" s="1" t="s">
        <v>514</v>
      </c>
      <c r="H227" s="1" t="s">
        <v>1159</v>
      </c>
      <c r="I227" s="32"/>
      <c r="J227" s="17">
        <v>27</v>
      </c>
      <c r="K227" s="17">
        <v>38.923810000000003</v>
      </c>
      <c r="L227" s="17">
        <v>-77.040000000000006</v>
      </c>
      <c r="M227" s="17">
        <v>14</v>
      </c>
      <c r="N227" s="17">
        <v>5</v>
      </c>
      <c r="O227" s="17">
        <v>8</v>
      </c>
      <c r="P227" s="17">
        <v>0</v>
      </c>
      <c r="Q227" s="17">
        <v>0</v>
      </c>
      <c r="R227" s="17">
        <v>235734</v>
      </c>
      <c r="S227" s="17">
        <v>396529</v>
      </c>
      <c r="T227" s="17">
        <v>139549.5</v>
      </c>
      <c r="U227" s="1" t="s">
        <v>1517</v>
      </c>
      <c r="V227" s="1" t="s">
        <v>108</v>
      </c>
    </row>
    <row r="228" spans="1:22">
      <c r="A228" s="17">
        <v>-77.022199999999998</v>
      </c>
      <c r="B228" s="17">
        <v>38.913049999999998</v>
      </c>
      <c r="C228" s="17">
        <v>1030</v>
      </c>
      <c r="D228" s="1" t="s">
        <v>156</v>
      </c>
      <c r="E228" s="1" t="s">
        <v>1520</v>
      </c>
      <c r="F228" s="1" t="s">
        <v>1521</v>
      </c>
      <c r="G228" s="1" t="s">
        <v>514</v>
      </c>
      <c r="H228" s="1" t="s">
        <v>1159</v>
      </c>
      <c r="I228" s="32"/>
      <c r="J228" s="17">
        <v>56</v>
      </c>
      <c r="K228" s="17">
        <v>38.91281</v>
      </c>
      <c r="L228" s="17">
        <v>-77.022099999999995</v>
      </c>
      <c r="M228" s="17">
        <v>0</v>
      </c>
      <c r="N228" s="17">
        <v>0</v>
      </c>
      <c r="O228" s="17">
        <v>56</v>
      </c>
      <c r="P228" s="17">
        <v>0</v>
      </c>
      <c r="Q228" s="17">
        <v>0</v>
      </c>
      <c r="R228" s="17">
        <v>311198</v>
      </c>
      <c r="S228" s="17">
        <v>398075.2</v>
      </c>
      <c r="T228" s="17">
        <v>138353.29999999999</v>
      </c>
      <c r="U228" s="1" t="s">
        <v>1522</v>
      </c>
      <c r="V228" s="1" t="s">
        <v>108</v>
      </c>
    </row>
    <row r="229" spans="1:22">
      <c r="A229" s="17">
        <v>-77.035399999999996</v>
      </c>
      <c r="B229" s="17">
        <v>38.967210000000001</v>
      </c>
      <c r="C229" s="17">
        <v>1032</v>
      </c>
      <c r="D229" s="1" t="s">
        <v>966</v>
      </c>
      <c r="E229" s="1" t="s">
        <v>1524</v>
      </c>
      <c r="F229" s="1" t="s">
        <v>1525</v>
      </c>
      <c r="G229" s="1" t="s">
        <v>514</v>
      </c>
      <c r="H229" s="1" t="s">
        <v>268</v>
      </c>
      <c r="I229" s="32"/>
      <c r="J229" s="17">
        <v>43</v>
      </c>
      <c r="K229" s="17">
        <v>38.967199999999998</v>
      </c>
      <c r="L229" s="17">
        <v>-77.035399999999996</v>
      </c>
      <c r="M229" s="17">
        <v>0</v>
      </c>
      <c r="N229" s="17">
        <v>11</v>
      </c>
      <c r="O229" s="17">
        <v>30</v>
      </c>
      <c r="P229" s="17">
        <v>2</v>
      </c>
      <c r="Q229" s="17">
        <v>0</v>
      </c>
      <c r="R229" s="17">
        <v>257970</v>
      </c>
      <c r="S229" s="17">
        <v>396928.9</v>
      </c>
      <c r="T229" s="17">
        <v>144366</v>
      </c>
      <c r="U229" s="1" t="s">
        <v>1528</v>
      </c>
      <c r="V229" s="1" t="s">
        <v>108</v>
      </c>
    </row>
    <row r="230" spans="1:22">
      <c r="A230" s="17">
        <v>-77.024699999999996</v>
      </c>
      <c r="B230" s="17">
        <v>38.954929999999997</v>
      </c>
      <c r="C230" s="17">
        <v>1033</v>
      </c>
      <c r="D230" s="1" t="s">
        <v>966</v>
      </c>
      <c r="E230" s="1" t="s">
        <v>1529</v>
      </c>
      <c r="F230" s="1" t="s">
        <v>1530</v>
      </c>
      <c r="G230" s="1" t="s">
        <v>514</v>
      </c>
      <c r="H230" s="65" t="s">
        <v>1083</v>
      </c>
      <c r="I230" s="66"/>
      <c r="J230" s="17">
        <v>45</v>
      </c>
      <c r="K230" s="17">
        <v>38.954920000000001</v>
      </c>
      <c r="L230" s="17">
        <v>-77.024699999999996</v>
      </c>
      <c r="M230" s="17">
        <v>0</v>
      </c>
      <c r="N230" s="17">
        <v>0</v>
      </c>
      <c r="O230" s="17">
        <v>45</v>
      </c>
      <c r="P230" s="17">
        <v>0</v>
      </c>
      <c r="Q230" s="17">
        <v>0</v>
      </c>
      <c r="R230" s="17">
        <v>254711</v>
      </c>
      <c r="S230" s="17">
        <v>397857.6</v>
      </c>
      <c r="T230" s="17">
        <v>143002.20000000001</v>
      </c>
      <c r="U230" s="1" t="s">
        <v>1532</v>
      </c>
      <c r="V230" s="1" t="s">
        <v>108</v>
      </c>
    </row>
    <row r="231" spans="1:22">
      <c r="A231" s="17">
        <v>-77.026300000000006</v>
      </c>
      <c r="B231" s="17">
        <v>38.957639999999998</v>
      </c>
      <c r="C231" s="17">
        <v>1034</v>
      </c>
      <c r="D231" s="1" t="s">
        <v>966</v>
      </c>
      <c r="E231" s="1" t="s">
        <v>1534</v>
      </c>
      <c r="F231" s="1" t="s">
        <v>1535</v>
      </c>
      <c r="G231" s="1" t="s">
        <v>514</v>
      </c>
      <c r="H231" s="1" t="s">
        <v>268</v>
      </c>
      <c r="I231" s="32"/>
      <c r="J231" s="17">
        <v>62</v>
      </c>
      <c r="K231" s="17">
        <v>38.957630000000002</v>
      </c>
      <c r="L231" s="17">
        <v>-77.026300000000006</v>
      </c>
      <c r="M231" s="17">
        <v>0</v>
      </c>
      <c r="N231" s="17">
        <v>25</v>
      </c>
      <c r="O231" s="17">
        <v>37</v>
      </c>
      <c r="P231" s="17">
        <v>0</v>
      </c>
      <c r="Q231" s="17">
        <v>0</v>
      </c>
      <c r="R231" s="17">
        <v>254435</v>
      </c>
      <c r="S231" s="17">
        <v>397718.2</v>
      </c>
      <c r="T231" s="17">
        <v>143303.1</v>
      </c>
      <c r="U231" s="1" t="s">
        <v>1536</v>
      </c>
      <c r="V231" s="1" t="s">
        <v>108</v>
      </c>
    </row>
    <row r="232" spans="1:22">
      <c r="A232" s="17">
        <v>-76.989999999999995</v>
      </c>
      <c r="B232" s="17">
        <v>38.881070000000001</v>
      </c>
      <c r="C232" s="17">
        <v>1035</v>
      </c>
      <c r="D232" s="1" t="s">
        <v>156</v>
      </c>
      <c r="E232" s="1" t="s">
        <v>1537</v>
      </c>
      <c r="F232" s="1" t="s">
        <v>1538</v>
      </c>
      <c r="G232" s="1" t="s">
        <v>514</v>
      </c>
      <c r="H232" s="1" t="s">
        <v>268</v>
      </c>
      <c r="I232" s="32"/>
      <c r="J232" s="17">
        <v>1</v>
      </c>
      <c r="K232" s="17">
        <v>38.881059999999998</v>
      </c>
      <c r="L232" s="17">
        <v>-76.989999999999995</v>
      </c>
      <c r="M232" s="17">
        <v>0</v>
      </c>
      <c r="N232" s="17">
        <v>1</v>
      </c>
      <c r="O232" s="17">
        <v>0</v>
      </c>
      <c r="P232" s="17">
        <v>0</v>
      </c>
      <c r="Q232" s="17">
        <v>0</v>
      </c>
      <c r="R232" s="17">
        <v>311043</v>
      </c>
      <c r="S232" s="17">
        <v>400871.2</v>
      </c>
      <c r="T232" s="17">
        <v>134803</v>
      </c>
      <c r="U232" s="1" t="s">
        <v>1539</v>
      </c>
      <c r="V232" s="1" t="s">
        <v>108</v>
      </c>
    </row>
    <row r="233" spans="1:22">
      <c r="A233" s="17">
        <v>-76.9756</v>
      </c>
      <c r="B233" s="17">
        <v>38.869280000000003</v>
      </c>
      <c r="C233" s="17">
        <v>1036</v>
      </c>
      <c r="D233" s="1" t="s">
        <v>252</v>
      </c>
      <c r="E233" s="1" t="s">
        <v>1540</v>
      </c>
      <c r="F233" s="1" t="s">
        <v>1541</v>
      </c>
      <c r="G233" s="1" t="s">
        <v>514</v>
      </c>
      <c r="H233" s="1" t="s">
        <v>268</v>
      </c>
      <c r="I233" s="32"/>
      <c r="J233" s="17">
        <v>2</v>
      </c>
      <c r="K233" s="17">
        <v>38.86927</v>
      </c>
      <c r="L233" s="17">
        <v>-76.9756</v>
      </c>
      <c r="M233" s="17">
        <v>0</v>
      </c>
      <c r="N233" s="17">
        <v>1</v>
      </c>
      <c r="O233" s="17">
        <v>0</v>
      </c>
      <c r="P233" s="17">
        <v>1</v>
      </c>
      <c r="Q233" s="17">
        <v>0</v>
      </c>
      <c r="R233" s="17">
        <v>51771</v>
      </c>
      <c r="S233" s="17">
        <v>402113.6</v>
      </c>
      <c r="T233" s="17">
        <v>133494.29999999999</v>
      </c>
      <c r="U233" s="1" t="s">
        <v>1543</v>
      </c>
      <c r="V233" s="1" t="s">
        <v>108</v>
      </c>
    </row>
    <row r="234" spans="1:22">
      <c r="A234" s="17">
        <v>-77.040000000000006</v>
      </c>
      <c r="B234" s="17">
        <v>38.921329999999998</v>
      </c>
      <c r="C234" s="17">
        <v>1038</v>
      </c>
      <c r="D234" s="1" t="s">
        <v>330</v>
      </c>
      <c r="E234" s="1" t="s">
        <v>1545</v>
      </c>
      <c r="F234" s="1" t="s">
        <v>1546</v>
      </c>
      <c r="G234" s="1" t="s">
        <v>215</v>
      </c>
      <c r="H234" s="1" t="s">
        <v>268</v>
      </c>
      <c r="I234" s="32"/>
      <c r="J234" s="17">
        <v>2</v>
      </c>
      <c r="K234" s="17">
        <v>38.921329999999998</v>
      </c>
      <c r="L234" s="17">
        <v>-77.040000000000006</v>
      </c>
      <c r="M234" s="17">
        <v>0</v>
      </c>
      <c r="N234" s="17">
        <v>1</v>
      </c>
      <c r="O234" s="17">
        <v>0</v>
      </c>
      <c r="P234" s="17">
        <v>1</v>
      </c>
      <c r="Q234" s="17">
        <v>0</v>
      </c>
      <c r="R234" s="17">
        <v>305796</v>
      </c>
      <c r="S234" s="17">
        <v>396533.1</v>
      </c>
      <c r="T234" s="17">
        <v>139273.5</v>
      </c>
      <c r="U234" s="1" t="s">
        <v>1548</v>
      </c>
      <c r="V234" s="1" t="s">
        <v>108</v>
      </c>
    </row>
    <row r="235" spans="1:22">
      <c r="A235" s="17">
        <v>-77.028499999999994</v>
      </c>
      <c r="B235" s="17">
        <v>38.958590000000001</v>
      </c>
      <c r="C235" s="17">
        <v>1039</v>
      </c>
      <c r="D235" s="1" t="s">
        <v>966</v>
      </c>
      <c r="E235" s="1" t="s">
        <v>1549</v>
      </c>
      <c r="F235" s="1" t="s">
        <v>1550</v>
      </c>
      <c r="G235" s="1" t="s">
        <v>215</v>
      </c>
      <c r="H235" s="1" t="s">
        <v>268</v>
      </c>
      <c r="I235" s="32"/>
      <c r="J235" s="17">
        <v>3</v>
      </c>
      <c r="K235" s="17">
        <v>38.958579999999998</v>
      </c>
      <c r="L235" s="17">
        <v>-77.028499999999994</v>
      </c>
      <c r="M235" s="17">
        <v>0</v>
      </c>
      <c r="N235" s="17">
        <v>0</v>
      </c>
      <c r="O235" s="17">
        <v>0</v>
      </c>
      <c r="P235" s="17">
        <v>3</v>
      </c>
      <c r="Q235" s="17">
        <v>0</v>
      </c>
      <c r="R235" s="19"/>
      <c r="S235" s="17">
        <v>397526</v>
      </c>
      <c r="T235" s="17">
        <v>143409</v>
      </c>
      <c r="U235" s="19"/>
      <c r="V235" s="1" t="s">
        <v>108</v>
      </c>
    </row>
    <row r="236" spans="1:22">
      <c r="A236" s="17">
        <v>-77.042500000000004</v>
      </c>
      <c r="B236" s="17">
        <v>38.909889999999997</v>
      </c>
      <c r="C236" s="17">
        <v>1040</v>
      </c>
      <c r="D236" s="1" t="s">
        <v>263</v>
      </c>
      <c r="E236" s="1" t="s">
        <v>1554</v>
      </c>
      <c r="F236" s="1" t="s">
        <v>1555</v>
      </c>
      <c r="G236" s="1" t="s">
        <v>514</v>
      </c>
      <c r="H236" s="1" t="s">
        <v>268</v>
      </c>
      <c r="I236" s="32"/>
      <c r="J236" s="17">
        <v>7</v>
      </c>
      <c r="K236" s="17">
        <v>38.909880000000001</v>
      </c>
      <c r="L236" s="17">
        <v>-77.042500000000004</v>
      </c>
      <c r="M236" s="17">
        <v>0</v>
      </c>
      <c r="N236" s="17">
        <v>0</v>
      </c>
      <c r="O236" s="17">
        <v>0</v>
      </c>
      <c r="P236" s="17">
        <v>7</v>
      </c>
      <c r="Q236" s="17">
        <v>0</v>
      </c>
      <c r="R236" s="17">
        <v>225555</v>
      </c>
      <c r="S236" s="17">
        <v>396316.1</v>
      </c>
      <c r="T236" s="17">
        <v>138003.4</v>
      </c>
      <c r="U236" s="1" t="s">
        <v>1556</v>
      </c>
      <c r="V236" s="1" t="s">
        <v>108</v>
      </c>
    </row>
    <row r="237" spans="1:22">
      <c r="A237" s="17">
        <v>-77.040099999999995</v>
      </c>
      <c r="B237" s="17">
        <v>38.918379999999999</v>
      </c>
      <c r="C237" s="17">
        <v>1041</v>
      </c>
      <c r="D237" s="1" t="s">
        <v>330</v>
      </c>
      <c r="E237" s="1" t="s">
        <v>1557</v>
      </c>
      <c r="F237" s="1" t="s">
        <v>1558</v>
      </c>
      <c r="G237" s="1" t="s">
        <v>514</v>
      </c>
      <c r="H237" s="1" t="s">
        <v>268</v>
      </c>
      <c r="I237" s="32"/>
      <c r="J237" s="17">
        <v>15</v>
      </c>
      <c r="K237" s="17">
        <v>38.918370000000003</v>
      </c>
      <c r="L237" s="17">
        <v>-77.040099999999995</v>
      </c>
      <c r="M237" s="17">
        <v>0</v>
      </c>
      <c r="N237" s="17">
        <v>0</v>
      </c>
      <c r="O237" s="17">
        <v>0</v>
      </c>
      <c r="P237" s="17">
        <v>15</v>
      </c>
      <c r="Q237" s="17">
        <v>0</v>
      </c>
      <c r="R237" s="17">
        <v>311956</v>
      </c>
      <c r="S237" s="17">
        <v>396523.8</v>
      </c>
      <c r="T237" s="17">
        <v>138945.1</v>
      </c>
      <c r="U237" s="1" t="s">
        <v>1559</v>
      </c>
      <c r="V237" s="1" t="s">
        <v>108</v>
      </c>
    </row>
    <row r="238" spans="1:22">
      <c r="A238" s="17">
        <v>-77.031599999999997</v>
      </c>
      <c r="B238" s="17">
        <v>38.912030000000001</v>
      </c>
      <c r="C238" s="17">
        <v>1043</v>
      </c>
      <c r="D238" s="1" t="s">
        <v>263</v>
      </c>
      <c r="E238" s="1" t="s">
        <v>1561</v>
      </c>
      <c r="F238" s="1" t="s">
        <v>1562</v>
      </c>
      <c r="G238" s="1" t="s">
        <v>514</v>
      </c>
      <c r="H238" s="1" t="s">
        <v>268</v>
      </c>
      <c r="I238" s="32"/>
      <c r="J238" s="17">
        <v>3</v>
      </c>
      <c r="K238" s="17">
        <v>38.911999999999999</v>
      </c>
      <c r="L238" s="17">
        <v>-77.031400000000005</v>
      </c>
      <c r="M238" s="17">
        <v>0</v>
      </c>
      <c r="N238" s="17">
        <v>0</v>
      </c>
      <c r="O238" s="17">
        <v>0</v>
      </c>
      <c r="P238" s="17">
        <v>3</v>
      </c>
      <c r="Q238" s="17">
        <v>0</v>
      </c>
      <c r="R238" s="17">
        <v>312873</v>
      </c>
      <c r="S238" s="17">
        <v>397258.6</v>
      </c>
      <c r="T238" s="17">
        <v>138240.6</v>
      </c>
      <c r="U238" s="1" t="s">
        <v>1563</v>
      </c>
      <c r="V238" s="1" t="s">
        <v>108</v>
      </c>
    </row>
    <row r="239" spans="1:22">
      <c r="A239" s="17">
        <v>-76.936499999999995</v>
      </c>
      <c r="B239" s="17">
        <v>38.91225</v>
      </c>
      <c r="C239" s="17">
        <v>1044</v>
      </c>
      <c r="D239" s="1" t="s">
        <v>166</v>
      </c>
      <c r="E239" s="1" t="s">
        <v>1564</v>
      </c>
      <c r="F239" s="1" t="s">
        <v>1565</v>
      </c>
      <c r="G239" s="1" t="s">
        <v>99</v>
      </c>
      <c r="H239" s="1" t="s">
        <v>466</v>
      </c>
      <c r="I239" s="32"/>
      <c r="J239" s="17">
        <v>71</v>
      </c>
      <c r="K239" s="17">
        <v>38.912239999999997</v>
      </c>
      <c r="L239" s="17">
        <v>-76.936499999999995</v>
      </c>
      <c r="M239" s="17">
        <v>0</v>
      </c>
      <c r="N239" s="17">
        <v>0</v>
      </c>
      <c r="O239" s="17">
        <v>71</v>
      </c>
      <c r="P239" s="17">
        <v>0</v>
      </c>
      <c r="Q239" s="17">
        <v>0</v>
      </c>
      <c r="R239" s="19"/>
      <c r="S239" s="17">
        <v>405504.9</v>
      </c>
      <c r="T239" s="17">
        <v>138265.70000000001</v>
      </c>
      <c r="U239" s="19"/>
      <c r="V239" s="1" t="s">
        <v>108</v>
      </c>
    </row>
    <row r="240" spans="1:22">
      <c r="A240" s="17">
        <v>-77.0334</v>
      </c>
      <c r="B240" s="17">
        <v>38.91789</v>
      </c>
      <c r="C240" s="17">
        <v>1045</v>
      </c>
      <c r="D240" s="1" t="s">
        <v>330</v>
      </c>
      <c r="E240" s="1" t="s">
        <v>1566</v>
      </c>
      <c r="F240" s="1" t="s">
        <v>1567</v>
      </c>
      <c r="G240" s="1" t="s">
        <v>514</v>
      </c>
      <c r="H240" s="65" t="s">
        <v>1083</v>
      </c>
      <c r="I240" s="66"/>
      <c r="J240" s="17">
        <v>48</v>
      </c>
      <c r="K240" s="17">
        <v>38.917650000000002</v>
      </c>
      <c r="L240" s="17">
        <v>-77.033600000000007</v>
      </c>
      <c r="M240" s="17">
        <v>0</v>
      </c>
      <c r="N240" s="17">
        <v>48</v>
      </c>
      <c r="O240" s="17">
        <v>0</v>
      </c>
      <c r="P240" s="17">
        <v>0</v>
      </c>
      <c r="Q240" s="17">
        <v>0</v>
      </c>
      <c r="R240" s="17">
        <v>298461</v>
      </c>
      <c r="S240" s="17">
        <v>397105.6</v>
      </c>
      <c r="T240" s="17">
        <v>138891.20000000001</v>
      </c>
      <c r="U240" s="1" t="s">
        <v>1568</v>
      </c>
      <c r="V240" s="1" t="s">
        <v>108</v>
      </c>
    </row>
    <row r="241" spans="1:22">
      <c r="A241" s="17">
        <v>-76.987200000000001</v>
      </c>
      <c r="B241" s="17">
        <v>38.855800000000002</v>
      </c>
      <c r="C241" s="17">
        <v>1047</v>
      </c>
      <c r="D241" s="1" t="s">
        <v>252</v>
      </c>
      <c r="E241" s="1" t="s">
        <v>1569</v>
      </c>
      <c r="F241" s="1" t="s">
        <v>1570</v>
      </c>
      <c r="G241" s="1" t="s">
        <v>514</v>
      </c>
      <c r="H241" s="65" t="s">
        <v>1083</v>
      </c>
      <c r="I241" s="66"/>
      <c r="J241" s="17">
        <v>60</v>
      </c>
      <c r="K241" s="17">
        <v>38.855800000000002</v>
      </c>
      <c r="L241" s="17">
        <v>-76.987200000000001</v>
      </c>
      <c r="M241" s="17">
        <v>0</v>
      </c>
      <c r="N241" s="17">
        <v>0</v>
      </c>
      <c r="O241" s="17">
        <v>60</v>
      </c>
      <c r="P241" s="17">
        <v>0</v>
      </c>
      <c r="Q241" s="17">
        <v>0</v>
      </c>
      <c r="R241" s="17">
        <v>287017</v>
      </c>
      <c r="S241" s="17">
        <v>401113.4</v>
      </c>
      <c r="T241" s="17">
        <v>131998.29999999999</v>
      </c>
      <c r="U241" s="1" t="s">
        <v>1571</v>
      </c>
      <c r="V241" s="1" t="s">
        <v>108</v>
      </c>
    </row>
    <row r="242" spans="1:22">
      <c r="A242" s="17">
        <v>-77.039400000000001</v>
      </c>
      <c r="B242" s="17">
        <v>38.92398</v>
      </c>
      <c r="C242" s="17">
        <v>1049</v>
      </c>
      <c r="D242" s="1" t="s">
        <v>330</v>
      </c>
      <c r="E242" s="1" t="s">
        <v>1572</v>
      </c>
      <c r="F242" s="1" t="s">
        <v>1573</v>
      </c>
      <c r="G242" s="1" t="s">
        <v>514</v>
      </c>
      <c r="H242" s="1" t="s">
        <v>268</v>
      </c>
      <c r="I242" s="32"/>
      <c r="J242" s="17">
        <v>57</v>
      </c>
      <c r="K242" s="17">
        <v>38.923769999999998</v>
      </c>
      <c r="L242" s="17">
        <v>-77.039400000000001</v>
      </c>
      <c r="M242" s="17">
        <v>45</v>
      </c>
      <c r="N242" s="17">
        <v>2</v>
      </c>
      <c r="O242" s="17">
        <v>10</v>
      </c>
      <c r="P242" s="17">
        <v>0</v>
      </c>
      <c r="Q242" s="17">
        <v>0</v>
      </c>
      <c r="R242" s="17">
        <v>235708</v>
      </c>
      <c r="S242" s="17">
        <v>396584.5</v>
      </c>
      <c r="T242" s="17">
        <v>139567.20000000001</v>
      </c>
      <c r="U242" s="1" t="s">
        <v>1576</v>
      </c>
      <c r="V242" s="1" t="s">
        <v>108</v>
      </c>
    </row>
    <row r="243" spans="1:22">
      <c r="A243" s="17">
        <v>-76.971000000000004</v>
      </c>
      <c r="B243" s="17">
        <v>38.85689</v>
      </c>
      <c r="C243" s="17">
        <v>1050</v>
      </c>
      <c r="D243" s="1" t="s">
        <v>252</v>
      </c>
      <c r="E243" s="1" t="s">
        <v>1577</v>
      </c>
      <c r="F243" s="1" t="s">
        <v>1578</v>
      </c>
      <c r="G243" s="1" t="s">
        <v>215</v>
      </c>
      <c r="H243" s="65" t="s">
        <v>1027</v>
      </c>
      <c r="I243" s="66"/>
      <c r="J243" s="17">
        <v>72</v>
      </c>
      <c r="K243" s="17">
        <v>38.856879999999997</v>
      </c>
      <c r="L243" s="17">
        <v>-76.971000000000004</v>
      </c>
      <c r="M243" s="17">
        <v>18</v>
      </c>
      <c r="N243" s="17">
        <v>54</v>
      </c>
      <c r="O243" s="17">
        <v>0</v>
      </c>
      <c r="P243" s="17">
        <v>0</v>
      </c>
      <c r="Q243" s="17">
        <v>0</v>
      </c>
      <c r="R243" s="19"/>
      <c r="S243" s="17">
        <v>402516.7</v>
      </c>
      <c r="T243" s="17">
        <v>132118.9</v>
      </c>
      <c r="U243" s="19"/>
      <c r="V243" s="1" t="s">
        <v>108</v>
      </c>
    </row>
    <row r="244" spans="1:22">
      <c r="A244" s="17">
        <v>-76.966999999999999</v>
      </c>
      <c r="B244" s="17">
        <v>38.868850000000002</v>
      </c>
      <c r="C244" s="17">
        <v>1052</v>
      </c>
      <c r="D244" s="1" t="s">
        <v>166</v>
      </c>
      <c r="E244" s="1" t="s">
        <v>1579</v>
      </c>
      <c r="F244" s="1" t="s">
        <v>1580</v>
      </c>
      <c r="G244" s="1" t="s">
        <v>215</v>
      </c>
      <c r="H244" s="1" t="s">
        <v>268</v>
      </c>
      <c r="I244" s="32"/>
      <c r="J244" s="17">
        <v>14</v>
      </c>
      <c r="K244" s="17">
        <v>38.868850000000002</v>
      </c>
      <c r="L244" s="17">
        <v>-76.966999999999999</v>
      </c>
      <c r="M244" s="17">
        <v>0</v>
      </c>
      <c r="N244" s="17">
        <v>5</v>
      </c>
      <c r="O244" s="17">
        <v>0</v>
      </c>
      <c r="P244" s="17">
        <v>9</v>
      </c>
      <c r="Q244" s="17">
        <v>0</v>
      </c>
      <c r="R244" s="17">
        <v>150119</v>
      </c>
      <c r="S244" s="17">
        <v>402865.5</v>
      </c>
      <c r="T244" s="17">
        <v>133447.29999999999</v>
      </c>
      <c r="U244" s="1" t="s">
        <v>1581</v>
      </c>
      <c r="V244" s="1" t="s">
        <v>108</v>
      </c>
    </row>
    <row r="245" spans="1:22">
      <c r="A245" s="17">
        <v>-76.954499999999996</v>
      </c>
      <c r="B245" s="17">
        <v>38.890189999999997</v>
      </c>
      <c r="C245" s="17">
        <v>1053</v>
      </c>
      <c r="D245" s="1" t="s">
        <v>166</v>
      </c>
      <c r="E245" s="1" t="s">
        <v>1582</v>
      </c>
      <c r="F245" s="1" t="s">
        <v>1583</v>
      </c>
      <c r="G245" s="1" t="s">
        <v>215</v>
      </c>
      <c r="H245" s="65" t="s">
        <v>1027</v>
      </c>
      <c r="I245" s="66"/>
      <c r="J245" s="17">
        <v>146</v>
      </c>
      <c r="K245" s="17">
        <v>38.890189999999997</v>
      </c>
      <c r="L245" s="17">
        <v>-76.954499999999996</v>
      </c>
      <c r="M245" s="17">
        <v>15</v>
      </c>
      <c r="N245" s="17">
        <v>131</v>
      </c>
      <c r="O245" s="17">
        <v>0</v>
      </c>
      <c r="P245" s="17">
        <v>0</v>
      </c>
      <c r="Q245" s="17">
        <v>0</v>
      </c>
      <c r="R245" s="19"/>
      <c r="S245" s="17">
        <v>403945.6</v>
      </c>
      <c r="T245" s="17">
        <v>135816.70000000001</v>
      </c>
      <c r="U245" s="19"/>
      <c r="V245" s="1" t="s">
        <v>108</v>
      </c>
    </row>
    <row r="246" spans="1:22">
      <c r="A246" s="17">
        <v>-77.034400000000005</v>
      </c>
      <c r="B246" s="17">
        <v>38.937669999999997</v>
      </c>
      <c r="C246" s="17">
        <v>1054</v>
      </c>
      <c r="D246" s="1" t="s">
        <v>330</v>
      </c>
      <c r="E246" s="1" t="s">
        <v>1584</v>
      </c>
      <c r="F246" s="1" t="s">
        <v>1585</v>
      </c>
      <c r="G246" s="1" t="s">
        <v>514</v>
      </c>
      <c r="H246" s="65" t="s">
        <v>962</v>
      </c>
      <c r="I246" s="66"/>
      <c r="J246" s="17">
        <v>37</v>
      </c>
      <c r="K246" s="17">
        <v>38.937240000000003</v>
      </c>
      <c r="L246" s="17">
        <v>-77.035700000000006</v>
      </c>
      <c r="M246" s="17">
        <v>36</v>
      </c>
      <c r="N246" s="17">
        <v>0</v>
      </c>
      <c r="O246" s="17">
        <v>1</v>
      </c>
      <c r="P246" s="17">
        <v>0</v>
      </c>
      <c r="Q246" s="17">
        <v>0</v>
      </c>
      <c r="R246" s="17">
        <v>259014</v>
      </c>
      <c r="S246" s="17">
        <v>397018.1</v>
      </c>
      <c r="T246" s="17">
        <v>141087.20000000001</v>
      </c>
      <c r="U246" s="1" t="s">
        <v>1588</v>
      </c>
      <c r="V246" s="1" t="s">
        <v>108</v>
      </c>
    </row>
    <row r="247" spans="1:22">
      <c r="A247" s="17">
        <v>-76.984300000000005</v>
      </c>
      <c r="B247" s="17">
        <v>38.895919999999997</v>
      </c>
      <c r="C247" s="17">
        <v>1056</v>
      </c>
      <c r="D247" s="1" t="s">
        <v>156</v>
      </c>
      <c r="E247" s="1" t="s">
        <v>1590</v>
      </c>
      <c r="F247" s="1" t="s">
        <v>1591</v>
      </c>
      <c r="G247" s="1" t="s">
        <v>215</v>
      </c>
      <c r="H247" s="65" t="s">
        <v>1027</v>
      </c>
      <c r="I247" s="66"/>
      <c r="J247" s="17">
        <v>10</v>
      </c>
      <c r="K247" s="17">
        <v>38.895910000000001</v>
      </c>
      <c r="L247" s="17">
        <v>-76.984300000000005</v>
      </c>
      <c r="M247" s="17">
        <v>1</v>
      </c>
      <c r="N247" s="17">
        <v>0</v>
      </c>
      <c r="O247" s="17">
        <v>3</v>
      </c>
      <c r="P247" s="17">
        <v>6</v>
      </c>
      <c r="Q247" s="17">
        <v>0</v>
      </c>
      <c r="R247" s="17">
        <v>63551</v>
      </c>
      <c r="S247" s="17">
        <v>401366</v>
      </c>
      <c r="T247" s="17">
        <v>136451.4</v>
      </c>
      <c r="U247" s="1" t="s">
        <v>1593</v>
      </c>
      <c r="V247" s="1" t="s">
        <v>108</v>
      </c>
    </row>
    <row r="248" spans="1:22">
      <c r="A248" s="17">
        <v>-76.954300000000003</v>
      </c>
      <c r="B248" s="17">
        <v>38.888640000000002</v>
      </c>
      <c r="C248" s="17">
        <v>1057</v>
      </c>
      <c r="D248" s="1" t="s">
        <v>166</v>
      </c>
      <c r="E248" s="1" t="s">
        <v>1594</v>
      </c>
      <c r="F248" s="1" t="s">
        <v>1595</v>
      </c>
      <c r="G248" s="1" t="s">
        <v>215</v>
      </c>
      <c r="H248" s="65" t="s">
        <v>1027</v>
      </c>
      <c r="I248" s="66"/>
      <c r="J248" s="17">
        <v>60</v>
      </c>
      <c r="K248" s="17">
        <v>38.888629999999999</v>
      </c>
      <c r="L248" s="17">
        <v>-76.954300000000003</v>
      </c>
      <c r="M248" s="17">
        <v>15</v>
      </c>
      <c r="N248" s="17">
        <v>45</v>
      </c>
      <c r="O248" s="17">
        <v>0</v>
      </c>
      <c r="P248" s="17">
        <v>0</v>
      </c>
      <c r="Q248" s="17">
        <v>0</v>
      </c>
      <c r="R248" s="17">
        <v>33307</v>
      </c>
      <c r="S248" s="17">
        <v>403963.6</v>
      </c>
      <c r="T248" s="17">
        <v>135644.29999999999</v>
      </c>
      <c r="U248" s="1" t="s">
        <v>1597</v>
      </c>
      <c r="V248" s="1" t="s">
        <v>108</v>
      </c>
    </row>
    <row r="249" spans="1:22">
      <c r="A249" s="17">
        <v>-76.966300000000004</v>
      </c>
      <c r="B249" s="17">
        <v>38.9343</v>
      </c>
      <c r="C249" s="17">
        <v>1058</v>
      </c>
      <c r="D249" s="1" t="s">
        <v>208</v>
      </c>
      <c r="E249" s="1" t="s">
        <v>1598</v>
      </c>
      <c r="F249" s="1" t="s">
        <v>1599</v>
      </c>
      <c r="G249" s="1" t="s">
        <v>215</v>
      </c>
      <c r="H249" s="1" t="s">
        <v>268</v>
      </c>
      <c r="I249" s="32"/>
      <c r="J249" s="17">
        <v>48</v>
      </c>
      <c r="K249" s="17">
        <v>38.934289999999997</v>
      </c>
      <c r="L249" s="17">
        <v>-76.966300000000004</v>
      </c>
      <c r="M249" s="17">
        <v>0</v>
      </c>
      <c r="N249" s="17">
        <v>0</v>
      </c>
      <c r="O249" s="17">
        <v>48</v>
      </c>
      <c r="P249" s="17">
        <v>0</v>
      </c>
      <c r="Q249" s="17">
        <v>0</v>
      </c>
      <c r="R249" s="17">
        <v>287312</v>
      </c>
      <c r="S249" s="17">
        <v>402918</v>
      </c>
      <c r="T249" s="17">
        <v>140712.29999999999</v>
      </c>
      <c r="U249" s="1" t="s">
        <v>1600</v>
      </c>
      <c r="V249" s="1" t="s">
        <v>108</v>
      </c>
    </row>
    <row r="250" spans="1:22">
      <c r="A250" s="17">
        <v>-77.038700000000006</v>
      </c>
      <c r="B250" s="17">
        <v>38.924489999999999</v>
      </c>
      <c r="C250" s="17">
        <v>1059</v>
      </c>
      <c r="D250" s="1" t="s">
        <v>330</v>
      </c>
      <c r="E250" s="1" t="s">
        <v>1601</v>
      </c>
      <c r="F250" s="1" t="s">
        <v>1602</v>
      </c>
      <c r="G250" s="1" t="s">
        <v>514</v>
      </c>
      <c r="H250" s="65" t="s">
        <v>1027</v>
      </c>
      <c r="I250" s="66"/>
      <c r="J250" s="17">
        <v>49</v>
      </c>
      <c r="K250" s="17">
        <v>38.924480000000003</v>
      </c>
      <c r="L250" s="17">
        <v>-77.038700000000006</v>
      </c>
      <c r="M250" s="17">
        <v>49</v>
      </c>
      <c r="N250" s="17">
        <v>0</v>
      </c>
      <c r="O250" s="17">
        <v>0</v>
      </c>
      <c r="P250" s="17">
        <v>0</v>
      </c>
      <c r="Q250" s="17">
        <v>0</v>
      </c>
      <c r="R250" s="17">
        <v>235865</v>
      </c>
      <c r="S250" s="17">
        <v>396642.5</v>
      </c>
      <c r="T250" s="17">
        <v>139623.70000000001</v>
      </c>
      <c r="U250" s="1" t="s">
        <v>1604</v>
      </c>
      <c r="V250" s="1" t="s">
        <v>108</v>
      </c>
    </row>
    <row r="251" spans="1:22">
      <c r="A251" s="17">
        <v>-76.991699999999994</v>
      </c>
      <c r="B251" s="17">
        <v>38.934640000000002</v>
      </c>
      <c r="C251" s="17">
        <v>1061</v>
      </c>
      <c r="D251" s="1" t="s">
        <v>208</v>
      </c>
      <c r="E251" s="1" t="s">
        <v>1605</v>
      </c>
      <c r="F251" s="1" t="s">
        <v>1606</v>
      </c>
      <c r="G251" s="1" t="s">
        <v>514</v>
      </c>
      <c r="H251" s="1" t="s">
        <v>268</v>
      </c>
      <c r="I251" s="32"/>
      <c r="J251" s="17">
        <v>1</v>
      </c>
      <c r="K251" s="17">
        <v>38.934669999999997</v>
      </c>
      <c r="L251" s="17">
        <v>-76.991799999999998</v>
      </c>
      <c r="M251" s="17">
        <v>0</v>
      </c>
      <c r="N251" s="17">
        <v>1</v>
      </c>
      <c r="O251" s="17">
        <v>0</v>
      </c>
      <c r="P251" s="17">
        <v>0</v>
      </c>
      <c r="Q251" s="17">
        <v>0</v>
      </c>
      <c r="R251" s="17">
        <v>75190</v>
      </c>
      <c r="S251" s="17">
        <v>400720.9</v>
      </c>
      <c r="T251" s="17">
        <v>140750.29999999999</v>
      </c>
      <c r="U251" s="1" t="s">
        <v>1607</v>
      </c>
      <c r="V251" s="1" t="s">
        <v>108</v>
      </c>
    </row>
    <row r="252" spans="1:22">
      <c r="A252" s="17">
        <v>-77.032300000000006</v>
      </c>
      <c r="B252" s="17">
        <v>38.937429999999999</v>
      </c>
      <c r="C252" s="17">
        <v>1062</v>
      </c>
      <c r="D252" s="1" t="s">
        <v>966</v>
      </c>
      <c r="E252" s="1" t="s">
        <v>1608</v>
      </c>
      <c r="F252" s="1" t="s">
        <v>1609</v>
      </c>
      <c r="G252" s="1" t="s">
        <v>514</v>
      </c>
      <c r="H252" s="1" t="s">
        <v>268</v>
      </c>
      <c r="I252" s="32"/>
      <c r="J252" s="17">
        <v>2</v>
      </c>
      <c r="K252" s="17">
        <v>38.9375</v>
      </c>
      <c r="L252" s="17">
        <v>-77.032300000000006</v>
      </c>
      <c r="M252" s="17">
        <v>0</v>
      </c>
      <c r="N252" s="17">
        <v>1</v>
      </c>
      <c r="O252" s="17">
        <v>0</v>
      </c>
      <c r="P252" s="17">
        <v>1</v>
      </c>
      <c r="Q252" s="17">
        <v>0</v>
      </c>
      <c r="R252" s="17">
        <v>312329</v>
      </c>
      <c r="S252" s="17">
        <v>397201.6</v>
      </c>
      <c r="T252" s="17">
        <v>141059.6</v>
      </c>
      <c r="U252" s="1" t="s">
        <v>1610</v>
      </c>
      <c r="V252" s="1" t="s">
        <v>108</v>
      </c>
    </row>
    <row r="253" spans="1:22">
      <c r="A253" s="17">
        <v>-77.020600000000002</v>
      </c>
      <c r="B253" s="17">
        <v>38.87585</v>
      </c>
      <c r="C253" s="17">
        <v>1063</v>
      </c>
      <c r="D253" s="1" t="s">
        <v>156</v>
      </c>
      <c r="E253" s="1" t="s">
        <v>1611</v>
      </c>
      <c r="F253" s="1" t="s">
        <v>1612</v>
      </c>
      <c r="G253" s="1" t="s">
        <v>514</v>
      </c>
      <c r="H253" s="1" t="s">
        <v>268</v>
      </c>
      <c r="I253" s="32"/>
      <c r="J253" s="17">
        <v>11</v>
      </c>
      <c r="K253" s="17">
        <v>38.876139999999999</v>
      </c>
      <c r="L253" s="17">
        <v>-77.020600000000002</v>
      </c>
      <c r="M253" s="17">
        <v>0</v>
      </c>
      <c r="N253" s="17">
        <v>5</v>
      </c>
      <c r="O253" s="17">
        <v>0</v>
      </c>
      <c r="P253" s="17">
        <v>6</v>
      </c>
      <c r="Q253" s="17">
        <v>0</v>
      </c>
      <c r="R253" s="17">
        <v>312716</v>
      </c>
      <c r="S253" s="17">
        <v>398212.6</v>
      </c>
      <c r="T253" s="17">
        <v>134224.1</v>
      </c>
      <c r="U253" s="1" t="s">
        <v>1616</v>
      </c>
      <c r="V253" s="1" t="s">
        <v>108</v>
      </c>
    </row>
    <row r="254" spans="1:22">
      <c r="A254" s="17">
        <v>-76.941299999999998</v>
      </c>
      <c r="B254" s="17">
        <v>38.890970000000003</v>
      </c>
      <c r="C254" s="17">
        <v>1069</v>
      </c>
      <c r="D254" s="1" t="s">
        <v>166</v>
      </c>
      <c r="E254" s="1" t="s">
        <v>1617</v>
      </c>
      <c r="F254" s="1" t="s">
        <v>1618</v>
      </c>
      <c r="G254" s="1" t="s">
        <v>514</v>
      </c>
      <c r="H254" s="65" t="s">
        <v>1083</v>
      </c>
      <c r="I254" s="66"/>
      <c r="J254" s="17">
        <v>549</v>
      </c>
      <c r="K254" s="17">
        <v>38.89096</v>
      </c>
      <c r="L254" s="17">
        <v>-76.941299999999998</v>
      </c>
      <c r="M254" s="17">
        <v>0</v>
      </c>
      <c r="N254" s="17">
        <v>0</v>
      </c>
      <c r="O254" s="17">
        <v>549</v>
      </c>
      <c r="P254" s="17">
        <v>0</v>
      </c>
      <c r="Q254" s="17">
        <v>0</v>
      </c>
      <c r="R254" s="17">
        <v>305753</v>
      </c>
      <c r="S254" s="17">
        <v>405090.3</v>
      </c>
      <c r="T254" s="17">
        <v>135903.79999999999</v>
      </c>
      <c r="U254" s="1" t="s">
        <v>1619</v>
      </c>
      <c r="V254" s="1" t="s">
        <v>108</v>
      </c>
    </row>
    <row r="255" spans="1:22">
      <c r="A255" s="17">
        <v>-76.966200000000001</v>
      </c>
      <c r="B255" s="17">
        <v>38.920769999999997</v>
      </c>
      <c r="C255" s="17">
        <v>1076</v>
      </c>
      <c r="D255" s="1" t="s">
        <v>208</v>
      </c>
      <c r="E255" s="1" t="s">
        <v>1620</v>
      </c>
      <c r="F255" s="1" t="s">
        <v>1621</v>
      </c>
      <c r="G255" s="1" t="s">
        <v>514</v>
      </c>
      <c r="H255" s="1" t="s">
        <v>268</v>
      </c>
      <c r="I255" s="32"/>
      <c r="J255" s="17">
        <v>5</v>
      </c>
      <c r="K255" s="17">
        <v>38.920760000000001</v>
      </c>
      <c r="L255" s="17">
        <v>-76.966200000000001</v>
      </c>
      <c r="M255" s="17">
        <v>0</v>
      </c>
      <c r="N255" s="17">
        <v>0</v>
      </c>
      <c r="O255" s="17">
        <v>0</v>
      </c>
      <c r="P255" s="17">
        <v>5</v>
      </c>
      <c r="Q255" s="17">
        <v>0</v>
      </c>
      <c r="R255" s="19"/>
      <c r="S255" s="17">
        <v>402932.4</v>
      </c>
      <c r="T255" s="17">
        <v>139210.29999999999</v>
      </c>
      <c r="U255" s="19"/>
      <c r="V255" s="1" t="s">
        <v>108</v>
      </c>
    </row>
    <row r="256" spans="1:22">
      <c r="A256" s="17">
        <v>-77.024799999999999</v>
      </c>
      <c r="B256" s="17">
        <v>38.931109999999997</v>
      </c>
      <c r="C256" s="17">
        <v>1077</v>
      </c>
      <c r="D256" s="1" t="s">
        <v>330</v>
      </c>
      <c r="E256" s="1" t="s">
        <v>1622</v>
      </c>
      <c r="F256" s="1" t="s">
        <v>1623</v>
      </c>
      <c r="G256" s="1" t="s">
        <v>215</v>
      </c>
      <c r="H256" s="1" t="s">
        <v>268</v>
      </c>
      <c r="I256" s="32"/>
      <c r="J256" s="17">
        <v>15</v>
      </c>
      <c r="K256" s="17">
        <v>38.931179999999998</v>
      </c>
      <c r="L256" s="17">
        <v>-77.024500000000003</v>
      </c>
      <c r="M256" s="17">
        <v>0</v>
      </c>
      <c r="N256" s="17">
        <v>8</v>
      </c>
      <c r="O256" s="17">
        <v>0</v>
      </c>
      <c r="P256" s="17">
        <v>7</v>
      </c>
      <c r="Q256" s="17">
        <v>0</v>
      </c>
      <c r="R256" s="17">
        <v>243179</v>
      </c>
      <c r="S256" s="17">
        <v>397851.5</v>
      </c>
      <c r="T256" s="17">
        <v>140358.20000000001</v>
      </c>
      <c r="U256" s="1" t="s">
        <v>1624</v>
      </c>
      <c r="V256" s="1" t="s">
        <v>108</v>
      </c>
    </row>
    <row r="257" spans="1:22">
      <c r="A257" s="17">
        <v>-77.037000000000006</v>
      </c>
      <c r="B257" s="17">
        <v>38.90408</v>
      </c>
      <c r="C257" s="17">
        <v>1078</v>
      </c>
      <c r="D257" s="1" t="s">
        <v>263</v>
      </c>
      <c r="E257" s="1" t="s">
        <v>1625</v>
      </c>
      <c r="F257" s="1" t="s">
        <v>1626</v>
      </c>
      <c r="G257" s="1" t="s">
        <v>514</v>
      </c>
      <c r="H257" s="1" t="s">
        <v>268</v>
      </c>
      <c r="I257" s="32"/>
      <c r="J257" s="17">
        <v>1</v>
      </c>
      <c r="K257" s="17">
        <v>38.904069999999997</v>
      </c>
      <c r="L257" s="17">
        <v>-77.037000000000006</v>
      </c>
      <c r="M257" s="17">
        <v>0</v>
      </c>
      <c r="N257" s="17">
        <v>0</v>
      </c>
      <c r="O257" s="17">
        <v>0</v>
      </c>
      <c r="P257" s="17">
        <v>1</v>
      </c>
      <c r="Q257" s="17">
        <v>0</v>
      </c>
      <c r="R257" s="17">
        <v>276209</v>
      </c>
      <c r="S257" s="17">
        <v>396793.8</v>
      </c>
      <c r="T257" s="17">
        <v>137358.1</v>
      </c>
      <c r="U257" s="1" t="s">
        <v>1629</v>
      </c>
      <c r="V257" s="1" t="s">
        <v>108</v>
      </c>
    </row>
    <row r="258" spans="1:22">
      <c r="A258" s="17">
        <v>-76.989599999999996</v>
      </c>
      <c r="B258" s="17">
        <v>38.902279999999998</v>
      </c>
      <c r="C258" s="17">
        <v>1079</v>
      </c>
      <c r="D258" s="1" t="s">
        <v>156</v>
      </c>
      <c r="E258" s="1" t="s">
        <v>1630</v>
      </c>
      <c r="F258" s="1" t="s">
        <v>1631</v>
      </c>
      <c r="G258" s="1" t="s">
        <v>215</v>
      </c>
      <c r="H258" s="1" t="s">
        <v>268</v>
      </c>
      <c r="I258" s="32"/>
      <c r="J258" s="17">
        <v>4</v>
      </c>
      <c r="K258" s="17">
        <v>38.902259999999998</v>
      </c>
      <c r="L258" s="17">
        <v>-76.989400000000003</v>
      </c>
      <c r="M258" s="17">
        <v>0</v>
      </c>
      <c r="N258" s="17">
        <v>2</v>
      </c>
      <c r="O258" s="17">
        <v>0</v>
      </c>
      <c r="P258" s="17">
        <v>2</v>
      </c>
      <c r="Q258" s="17">
        <v>0</v>
      </c>
      <c r="R258" s="17">
        <v>312998</v>
      </c>
      <c r="S258" s="17">
        <v>400905.6</v>
      </c>
      <c r="T258" s="17">
        <v>137158.1</v>
      </c>
      <c r="U258" s="1" t="s">
        <v>1632</v>
      </c>
      <c r="V258" s="1" t="s">
        <v>108</v>
      </c>
    </row>
    <row r="259" spans="1:22">
      <c r="A259" s="17">
        <v>-76.983800000000002</v>
      </c>
      <c r="B259" s="17">
        <v>38.859830000000002</v>
      </c>
      <c r="C259" s="17">
        <v>1080</v>
      </c>
      <c r="D259" s="1" t="s">
        <v>252</v>
      </c>
      <c r="E259" s="1" t="s">
        <v>1633</v>
      </c>
      <c r="F259" s="1" t="s">
        <v>1634</v>
      </c>
      <c r="G259" s="1" t="s">
        <v>215</v>
      </c>
      <c r="H259" s="1" t="s">
        <v>268</v>
      </c>
      <c r="I259" s="32"/>
      <c r="J259" s="17">
        <v>10</v>
      </c>
      <c r="K259" s="17">
        <v>38.859490000000001</v>
      </c>
      <c r="L259" s="17">
        <v>-76.984200000000001</v>
      </c>
      <c r="M259" s="17">
        <v>0</v>
      </c>
      <c r="N259" s="17">
        <v>2</v>
      </c>
      <c r="O259" s="17">
        <v>0</v>
      </c>
      <c r="P259" s="17">
        <v>8</v>
      </c>
      <c r="Q259" s="17">
        <v>0</v>
      </c>
      <c r="R259" s="17">
        <v>286706</v>
      </c>
      <c r="S259" s="17">
        <v>401401.9</v>
      </c>
      <c r="T259" s="17">
        <v>132445.4</v>
      </c>
      <c r="U259" s="1" t="s">
        <v>1637</v>
      </c>
      <c r="V259" s="1" t="s">
        <v>108</v>
      </c>
    </row>
    <row r="260" spans="1:22">
      <c r="A260" s="17">
        <v>-76.978300000000004</v>
      </c>
      <c r="B260" s="17">
        <v>38.865229999999997</v>
      </c>
      <c r="C260" s="17">
        <v>1081</v>
      </c>
      <c r="D260" s="1" t="s">
        <v>252</v>
      </c>
      <c r="E260" s="1" t="s">
        <v>1638</v>
      </c>
      <c r="F260" s="1" t="s">
        <v>1639</v>
      </c>
      <c r="G260" s="1" t="s">
        <v>514</v>
      </c>
      <c r="H260" s="1" t="s">
        <v>268</v>
      </c>
      <c r="I260" s="32"/>
      <c r="J260" s="17">
        <v>18</v>
      </c>
      <c r="K260" s="17">
        <v>38.865220000000001</v>
      </c>
      <c r="L260" s="17">
        <v>-76.978300000000004</v>
      </c>
      <c r="M260" s="17">
        <v>11</v>
      </c>
      <c r="N260" s="17">
        <v>4</v>
      </c>
      <c r="O260" s="17">
        <v>2</v>
      </c>
      <c r="P260" s="17">
        <v>1</v>
      </c>
      <c r="Q260" s="17">
        <v>0</v>
      </c>
      <c r="R260" s="17">
        <v>150176</v>
      </c>
      <c r="S260" s="17">
        <v>401880.3</v>
      </c>
      <c r="T260" s="17">
        <v>133044.5</v>
      </c>
      <c r="U260" s="1" t="s">
        <v>1640</v>
      </c>
      <c r="V260" s="1" t="s">
        <v>108</v>
      </c>
    </row>
    <row r="261" spans="1:22">
      <c r="A261" s="17">
        <v>-76.994600000000005</v>
      </c>
      <c r="B261" s="17">
        <v>38.827359999999999</v>
      </c>
      <c r="C261" s="17">
        <v>1082</v>
      </c>
      <c r="D261" s="1" t="s">
        <v>252</v>
      </c>
      <c r="E261" s="1" t="s">
        <v>1641</v>
      </c>
      <c r="F261" s="1" t="s">
        <v>1642</v>
      </c>
      <c r="G261" s="1" t="s">
        <v>514</v>
      </c>
      <c r="H261" s="1" t="s">
        <v>268</v>
      </c>
      <c r="I261" s="32"/>
      <c r="J261" s="17">
        <v>361</v>
      </c>
      <c r="K261" s="17">
        <v>38.827350000000003</v>
      </c>
      <c r="L261" s="17">
        <v>-76.994600000000005</v>
      </c>
      <c r="M261" s="17">
        <v>0</v>
      </c>
      <c r="N261" s="17">
        <v>0</v>
      </c>
      <c r="O261" s="17">
        <v>292</v>
      </c>
      <c r="P261" s="17">
        <v>69</v>
      </c>
      <c r="Q261" s="17">
        <v>0</v>
      </c>
      <c r="R261" s="17">
        <v>79579</v>
      </c>
      <c r="S261" s="17">
        <v>400467.3</v>
      </c>
      <c r="T261" s="17">
        <v>128841</v>
      </c>
      <c r="U261" s="1" t="s">
        <v>1643</v>
      </c>
      <c r="V261" s="1" t="s">
        <v>108</v>
      </c>
    </row>
    <row r="262" spans="1:22">
      <c r="A262" s="17">
        <v>-76.988100000000003</v>
      </c>
      <c r="B262" s="17">
        <v>38.883690000000001</v>
      </c>
      <c r="C262" s="17">
        <v>1085</v>
      </c>
      <c r="D262" s="1" t="s">
        <v>156</v>
      </c>
      <c r="E262" s="1" t="s">
        <v>1644</v>
      </c>
      <c r="F262" s="1" t="s">
        <v>1645</v>
      </c>
      <c r="G262" s="1" t="s">
        <v>514</v>
      </c>
      <c r="H262" s="1" t="s">
        <v>268</v>
      </c>
      <c r="I262" s="32"/>
      <c r="J262" s="17">
        <v>3</v>
      </c>
      <c r="K262" s="17">
        <v>38.883740000000003</v>
      </c>
      <c r="L262" s="17">
        <v>-76.988100000000003</v>
      </c>
      <c r="M262" s="17">
        <v>0</v>
      </c>
      <c r="N262" s="17">
        <v>2</v>
      </c>
      <c r="O262" s="17">
        <v>0</v>
      </c>
      <c r="P262" s="17">
        <v>1</v>
      </c>
      <c r="Q262" s="17">
        <v>0</v>
      </c>
      <c r="R262" s="17">
        <v>314042</v>
      </c>
      <c r="S262" s="17">
        <v>401034.9</v>
      </c>
      <c r="T262" s="17">
        <v>135093.79999999999</v>
      </c>
      <c r="U262" s="1" t="s">
        <v>1646</v>
      </c>
      <c r="V262" s="1" t="s">
        <v>108</v>
      </c>
    </row>
    <row r="263" spans="1:22">
      <c r="A263" s="17">
        <v>-77.023499999999999</v>
      </c>
      <c r="B263" s="17">
        <v>38.94061</v>
      </c>
      <c r="C263" s="17">
        <v>1086</v>
      </c>
      <c r="D263" s="1" t="s">
        <v>966</v>
      </c>
      <c r="E263" s="1" t="s">
        <v>1648</v>
      </c>
      <c r="F263" s="1" t="s">
        <v>1649</v>
      </c>
      <c r="G263" s="1" t="s">
        <v>514</v>
      </c>
      <c r="H263" s="1" t="s">
        <v>268</v>
      </c>
      <c r="I263" s="32"/>
      <c r="J263" s="17">
        <v>19</v>
      </c>
      <c r="K263" s="17">
        <v>38.94061</v>
      </c>
      <c r="L263" s="17">
        <v>-77.023499999999999</v>
      </c>
      <c r="M263" s="17">
        <v>4</v>
      </c>
      <c r="N263" s="17">
        <v>6</v>
      </c>
      <c r="O263" s="17">
        <v>0</v>
      </c>
      <c r="P263" s="17">
        <v>9</v>
      </c>
      <c r="Q263" s="17">
        <v>0</v>
      </c>
      <c r="R263" s="19"/>
      <c r="S263" s="17">
        <v>397962</v>
      </c>
      <c r="T263" s="17">
        <v>141413.20000000001</v>
      </c>
      <c r="U263" s="19"/>
      <c r="V263" s="1" t="s">
        <v>108</v>
      </c>
    </row>
    <row r="264" spans="1:22">
      <c r="A264" s="17">
        <v>-77.0274</v>
      </c>
      <c r="B264" s="17">
        <v>38.972099999999998</v>
      </c>
      <c r="C264" s="17">
        <v>1087</v>
      </c>
      <c r="D264" s="1" t="s">
        <v>966</v>
      </c>
      <c r="E264" s="1" t="s">
        <v>1650</v>
      </c>
      <c r="F264" s="1" t="s">
        <v>1651</v>
      </c>
      <c r="G264" s="1" t="s">
        <v>514</v>
      </c>
      <c r="H264" s="1" t="s">
        <v>268</v>
      </c>
      <c r="I264" s="32"/>
      <c r="J264" s="17">
        <v>105</v>
      </c>
      <c r="K264" s="17">
        <v>38.972090000000001</v>
      </c>
      <c r="L264" s="17">
        <v>-77.0274</v>
      </c>
      <c r="M264" s="17">
        <v>0</v>
      </c>
      <c r="N264" s="17">
        <v>0</v>
      </c>
      <c r="O264" s="17">
        <v>105</v>
      </c>
      <c r="P264" s="17">
        <v>0</v>
      </c>
      <c r="Q264" s="17">
        <v>0</v>
      </c>
      <c r="R264" s="17">
        <v>253375</v>
      </c>
      <c r="S264" s="17">
        <v>397628.9</v>
      </c>
      <c r="T264" s="17">
        <v>144908.4</v>
      </c>
      <c r="U264" s="1" t="s">
        <v>1652</v>
      </c>
      <c r="V264" s="1" t="s">
        <v>108</v>
      </c>
    </row>
    <row r="265" spans="1:22">
      <c r="A265" s="17">
        <v>-77.035600000000002</v>
      </c>
      <c r="B265" s="17">
        <v>38.93768</v>
      </c>
      <c r="C265" s="17">
        <v>1089</v>
      </c>
      <c r="D265" s="1" t="s">
        <v>966</v>
      </c>
      <c r="E265" s="1" t="s">
        <v>1653</v>
      </c>
      <c r="F265" s="1" t="s">
        <v>1654</v>
      </c>
      <c r="G265" s="1" t="s">
        <v>514</v>
      </c>
      <c r="H265" s="1" t="s">
        <v>268</v>
      </c>
      <c r="I265" s="32"/>
      <c r="J265" s="17">
        <v>19</v>
      </c>
      <c r="K265" s="17">
        <v>38.937669999999997</v>
      </c>
      <c r="L265" s="17">
        <v>-77.035600000000002</v>
      </c>
      <c r="M265" s="17">
        <v>6</v>
      </c>
      <c r="N265" s="17">
        <v>9</v>
      </c>
      <c r="O265" s="17">
        <v>0</v>
      </c>
      <c r="P265" s="17">
        <v>4</v>
      </c>
      <c r="Q265" s="17">
        <v>0</v>
      </c>
      <c r="R265" s="17">
        <v>259017</v>
      </c>
      <c r="S265" s="17">
        <v>396911</v>
      </c>
      <c r="T265" s="17">
        <v>141087.6</v>
      </c>
      <c r="U265" s="1" t="s">
        <v>1655</v>
      </c>
      <c r="V265" s="1" t="s">
        <v>108</v>
      </c>
    </row>
    <row r="266" spans="1:22">
      <c r="A266" s="17">
        <v>-76.9559</v>
      </c>
      <c r="B266" s="17">
        <v>38.885449999999999</v>
      </c>
      <c r="C266" s="17">
        <v>1090</v>
      </c>
      <c r="D266" s="1" t="s">
        <v>166</v>
      </c>
      <c r="E266" s="1" t="s">
        <v>1657</v>
      </c>
      <c r="F266" s="1" t="s">
        <v>1658</v>
      </c>
      <c r="G266" s="1" t="s">
        <v>514</v>
      </c>
      <c r="H266" s="1" t="s">
        <v>268</v>
      </c>
      <c r="I266" s="32"/>
      <c r="J266" s="17">
        <v>48</v>
      </c>
      <c r="K266" s="17">
        <v>38.885440000000003</v>
      </c>
      <c r="L266" s="17">
        <v>-76.9559</v>
      </c>
      <c r="M266" s="17">
        <v>0</v>
      </c>
      <c r="N266" s="17">
        <v>36</v>
      </c>
      <c r="O266" s="17">
        <v>0</v>
      </c>
      <c r="P266" s="17">
        <v>12</v>
      </c>
      <c r="Q266" s="17">
        <v>0</v>
      </c>
      <c r="R266" s="17">
        <v>150719</v>
      </c>
      <c r="S266" s="17">
        <v>403824.3</v>
      </c>
      <c r="T266" s="17">
        <v>135290.20000000001</v>
      </c>
      <c r="U266" s="1" t="s">
        <v>1660</v>
      </c>
      <c r="V266" s="1" t="s">
        <v>108</v>
      </c>
    </row>
    <row r="267" spans="1:22">
      <c r="A267" s="17">
        <v>-77.011399999999995</v>
      </c>
      <c r="B267" s="17">
        <v>38.95579</v>
      </c>
      <c r="C267" s="17">
        <v>1091</v>
      </c>
      <c r="D267" s="1" t="s">
        <v>966</v>
      </c>
      <c r="E267" s="1" t="s">
        <v>1661</v>
      </c>
      <c r="F267" s="1" t="s">
        <v>1662</v>
      </c>
      <c r="G267" s="1" t="s">
        <v>215</v>
      </c>
      <c r="H267" s="1" t="s">
        <v>268</v>
      </c>
      <c r="I267" s="32"/>
      <c r="J267" s="17">
        <v>10</v>
      </c>
      <c r="K267" s="17">
        <v>38.955779999999997</v>
      </c>
      <c r="L267" s="17">
        <v>-77.011399999999995</v>
      </c>
      <c r="M267" s="17">
        <v>4</v>
      </c>
      <c r="N267" s="17">
        <v>4</v>
      </c>
      <c r="O267" s="17">
        <v>0</v>
      </c>
      <c r="P267" s="17">
        <v>2</v>
      </c>
      <c r="Q267" s="17">
        <v>0</v>
      </c>
      <c r="R267" s="17">
        <v>259338</v>
      </c>
      <c r="S267" s="17">
        <v>399013.8</v>
      </c>
      <c r="T267" s="17">
        <v>143097.79999999999</v>
      </c>
      <c r="U267" s="1" t="s">
        <v>1663</v>
      </c>
      <c r="V267" s="1" t="s">
        <v>108</v>
      </c>
    </row>
    <row r="268" spans="1:22">
      <c r="A268" s="17">
        <v>-77.026899999999998</v>
      </c>
      <c r="B268" s="17">
        <v>38.981009999999998</v>
      </c>
      <c r="C268" s="17">
        <v>1092</v>
      </c>
      <c r="D268" s="1" t="s">
        <v>966</v>
      </c>
      <c r="E268" s="1" t="s">
        <v>1664</v>
      </c>
      <c r="F268" s="1" t="s">
        <v>1665</v>
      </c>
      <c r="G268" s="1" t="s">
        <v>215</v>
      </c>
      <c r="H268" s="1" t="s">
        <v>268</v>
      </c>
      <c r="I268" s="32"/>
      <c r="J268" s="17">
        <v>21</v>
      </c>
      <c r="K268" s="17">
        <v>38.981000000000002</v>
      </c>
      <c r="L268" s="17">
        <v>-77.026899999999998</v>
      </c>
      <c r="M268" s="17">
        <v>0</v>
      </c>
      <c r="N268" s="17">
        <v>10</v>
      </c>
      <c r="O268" s="17">
        <v>8</v>
      </c>
      <c r="P268" s="17">
        <v>3</v>
      </c>
      <c r="Q268" s="17">
        <v>0</v>
      </c>
      <c r="R268" s="17">
        <v>253506</v>
      </c>
      <c r="S268" s="17">
        <v>397665.6</v>
      </c>
      <c r="T268" s="17">
        <v>145897.5</v>
      </c>
      <c r="U268" s="1" t="s">
        <v>1666</v>
      </c>
      <c r="V268" s="1" t="s">
        <v>108</v>
      </c>
    </row>
    <row r="269" spans="1:22">
      <c r="A269" s="17">
        <v>-77.021699999999996</v>
      </c>
      <c r="B269" s="17">
        <v>38.95729</v>
      </c>
      <c r="C269" s="17">
        <v>1093</v>
      </c>
      <c r="D269" s="1" t="s">
        <v>966</v>
      </c>
      <c r="E269" s="1" t="s">
        <v>1667</v>
      </c>
      <c r="F269" s="1" t="s">
        <v>1668</v>
      </c>
      <c r="G269" s="1" t="s">
        <v>514</v>
      </c>
      <c r="H269" s="1" t="s">
        <v>268</v>
      </c>
      <c r="I269" s="32"/>
      <c r="J269" s="17">
        <v>23</v>
      </c>
      <c r="K269" s="17">
        <v>38.957279999999997</v>
      </c>
      <c r="L269" s="17">
        <v>-77.021699999999996</v>
      </c>
      <c r="M269" s="17">
        <v>0</v>
      </c>
      <c r="N269" s="17">
        <v>15</v>
      </c>
      <c r="O269" s="17">
        <v>0</v>
      </c>
      <c r="P269" s="17">
        <v>8</v>
      </c>
      <c r="Q269" s="17">
        <v>0</v>
      </c>
      <c r="R269" s="17">
        <v>246730</v>
      </c>
      <c r="S269" s="17">
        <v>398120.9</v>
      </c>
      <c r="T269" s="17">
        <v>143264.29999999999</v>
      </c>
      <c r="U269" s="1" t="s">
        <v>1669</v>
      </c>
      <c r="V269" s="1" t="s">
        <v>108</v>
      </c>
    </row>
    <row r="270" spans="1:22">
      <c r="A270" s="17">
        <v>-76.971299999999999</v>
      </c>
      <c r="B270" s="17">
        <v>38.854259999999996</v>
      </c>
      <c r="C270" s="17">
        <v>1094</v>
      </c>
      <c r="D270" s="1" t="s">
        <v>252</v>
      </c>
      <c r="E270" s="1" t="s">
        <v>1671</v>
      </c>
      <c r="F270" s="1" t="s">
        <v>1672</v>
      </c>
      <c r="G270" s="1" t="s">
        <v>514</v>
      </c>
      <c r="H270" s="1" t="s">
        <v>268</v>
      </c>
      <c r="I270" s="32"/>
      <c r="J270" s="17">
        <v>82</v>
      </c>
      <c r="K270" s="17">
        <v>38.854259999999996</v>
      </c>
      <c r="L270" s="17">
        <v>-76.971299999999999</v>
      </c>
      <c r="M270" s="17">
        <v>9</v>
      </c>
      <c r="N270" s="17">
        <v>41</v>
      </c>
      <c r="O270" s="17">
        <v>32</v>
      </c>
      <c r="P270" s="17">
        <v>0</v>
      </c>
      <c r="Q270" s="17">
        <v>0</v>
      </c>
      <c r="R270" s="17">
        <v>148200</v>
      </c>
      <c r="S270" s="17">
        <v>402489</v>
      </c>
      <c r="T270" s="17">
        <v>131827.79999999999</v>
      </c>
      <c r="U270" s="1" t="s">
        <v>1673</v>
      </c>
      <c r="V270" s="1" t="s">
        <v>108</v>
      </c>
    </row>
    <row r="271" spans="1:22">
      <c r="A271" s="17">
        <v>-77.023200000000003</v>
      </c>
      <c r="B271" s="17">
        <v>38.914239999999999</v>
      </c>
      <c r="C271" s="17">
        <v>1095</v>
      </c>
      <c r="D271" s="1" t="s">
        <v>330</v>
      </c>
      <c r="E271" s="1" t="s">
        <v>1674</v>
      </c>
      <c r="F271" s="1" t="s">
        <v>1675</v>
      </c>
      <c r="G271" s="1" t="s">
        <v>215</v>
      </c>
      <c r="H271" s="1" t="s">
        <v>268</v>
      </c>
      <c r="I271" s="32"/>
      <c r="J271" s="17">
        <v>4</v>
      </c>
      <c r="K271" s="17">
        <v>38.914239999999999</v>
      </c>
      <c r="L271" s="17">
        <v>-77.023200000000003</v>
      </c>
      <c r="M271" s="17">
        <v>0</v>
      </c>
      <c r="N271" s="17">
        <v>0</v>
      </c>
      <c r="O271" s="17">
        <v>4</v>
      </c>
      <c r="P271" s="17">
        <v>0</v>
      </c>
      <c r="Q271" s="17">
        <v>0</v>
      </c>
      <c r="R271" s="19"/>
      <c r="S271" s="17">
        <v>397989.6</v>
      </c>
      <c r="T271" s="17">
        <v>138485.79999999999</v>
      </c>
      <c r="U271" s="19"/>
      <c r="V271" s="1" t="s">
        <v>108</v>
      </c>
    </row>
    <row r="272" spans="1:22">
      <c r="A272" s="17">
        <v>-77.034700000000001</v>
      </c>
      <c r="B272" s="17">
        <v>38.934269999999998</v>
      </c>
      <c r="C272" s="17">
        <v>1108</v>
      </c>
      <c r="D272" s="1" t="s">
        <v>330</v>
      </c>
      <c r="E272" s="1" t="s">
        <v>1676</v>
      </c>
      <c r="F272" s="1" t="s">
        <v>1677</v>
      </c>
      <c r="G272" s="1" t="s">
        <v>514</v>
      </c>
      <c r="H272" s="1" t="s">
        <v>466</v>
      </c>
      <c r="I272" s="32"/>
      <c r="J272" s="17">
        <v>51</v>
      </c>
      <c r="K272" s="17">
        <v>38.934269999999998</v>
      </c>
      <c r="L272" s="17">
        <v>-77.034700000000001</v>
      </c>
      <c r="M272" s="17">
        <v>51</v>
      </c>
      <c r="N272" s="17">
        <v>0</v>
      </c>
      <c r="O272" s="17">
        <v>0</v>
      </c>
      <c r="P272" s="17">
        <v>0</v>
      </c>
      <c r="Q272" s="17">
        <v>0</v>
      </c>
      <c r="R272" s="17">
        <v>234605</v>
      </c>
      <c r="S272" s="17">
        <v>396989.2</v>
      </c>
      <c r="T272" s="17">
        <v>140709.6</v>
      </c>
      <c r="U272" s="1" t="s">
        <v>1678</v>
      </c>
      <c r="V272" s="1" t="s">
        <v>108</v>
      </c>
    </row>
    <row r="273" spans="1:22">
      <c r="A273" s="17">
        <v>-76.990700000000004</v>
      </c>
      <c r="B273" s="17">
        <v>38.925159999999998</v>
      </c>
      <c r="C273" s="17">
        <v>1166</v>
      </c>
      <c r="D273" s="1" t="s">
        <v>208</v>
      </c>
      <c r="E273" s="1" t="s">
        <v>1679</v>
      </c>
      <c r="F273" s="1" t="s">
        <v>1680</v>
      </c>
      <c r="G273" s="1" t="s">
        <v>514</v>
      </c>
      <c r="H273" s="1" t="s">
        <v>268</v>
      </c>
      <c r="I273" s="32"/>
      <c r="J273" s="17">
        <v>2</v>
      </c>
      <c r="K273" s="17">
        <v>38.925150000000002</v>
      </c>
      <c r="L273" s="17">
        <v>-76.990700000000004</v>
      </c>
      <c r="M273" s="17">
        <v>0</v>
      </c>
      <c r="N273" s="17">
        <v>1</v>
      </c>
      <c r="O273" s="17">
        <v>0</v>
      </c>
      <c r="P273" s="17">
        <v>1</v>
      </c>
      <c r="Q273" s="17">
        <v>0</v>
      </c>
      <c r="R273" s="17">
        <v>45068</v>
      </c>
      <c r="S273" s="17">
        <v>400807.6</v>
      </c>
      <c r="T273" s="17">
        <v>139697.29999999999</v>
      </c>
      <c r="U273" s="1" t="s">
        <v>1683</v>
      </c>
      <c r="V273" s="1" t="s">
        <v>108</v>
      </c>
    </row>
    <row r="274" spans="1:22">
      <c r="A274" s="17">
        <v>-77.034899999999993</v>
      </c>
      <c r="B274" s="17">
        <v>38.922139999999999</v>
      </c>
      <c r="C274" s="17">
        <v>1169</v>
      </c>
      <c r="D274" s="1" t="s">
        <v>156</v>
      </c>
      <c r="E274" s="1" t="s">
        <v>1684</v>
      </c>
      <c r="F274" s="1" t="s">
        <v>1685</v>
      </c>
      <c r="G274" s="1" t="s">
        <v>514</v>
      </c>
      <c r="H274" s="1" t="s">
        <v>268</v>
      </c>
      <c r="I274" s="32"/>
      <c r="J274" s="17">
        <v>50</v>
      </c>
      <c r="K274" s="17">
        <v>38.875149999999998</v>
      </c>
      <c r="L274" s="17">
        <v>-77.006200000000007</v>
      </c>
      <c r="M274" s="17">
        <v>0</v>
      </c>
      <c r="N274" s="17">
        <v>0</v>
      </c>
      <c r="O274" s="17">
        <v>0</v>
      </c>
      <c r="P274" s="17">
        <v>50</v>
      </c>
      <c r="Q274" s="17">
        <v>0</v>
      </c>
      <c r="R274" s="17">
        <v>234198</v>
      </c>
      <c r="S274" s="17">
        <v>396974</v>
      </c>
      <c r="T274" s="17">
        <v>139362.9</v>
      </c>
      <c r="U274" s="1" t="s">
        <v>1686</v>
      </c>
      <c r="V274" s="1" t="s">
        <v>108</v>
      </c>
    </row>
    <row r="275" spans="1:22">
      <c r="A275" s="17">
        <v>-77.003100000000003</v>
      </c>
      <c r="B275" s="17">
        <v>38.90175</v>
      </c>
      <c r="C275" s="17">
        <v>1170</v>
      </c>
      <c r="D275" s="1" t="s">
        <v>156</v>
      </c>
      <c r="E275" s="1" t="s">
        <v>1687</v>
      </c>
      <c r="F275" s="1" t="s">
        <v>1688</v>
      </c>
      <c r="G275" s="1" t="s">
        <v>514</v>
      </c>
      <c r="H275" s="1" t="s">
        <v>268</v>
      </c>
      <c r="I275" s="32"/>
      <c r="J275" s="17">
        <v>3</v>
      </c>
      <c r="K275" s="17">
        <v>38.901769999999999</v>
      </c>
      <c r="L275" s="17">
        <v>-77.003299999999996</v>
      </c>
      <c r="M275" s="17">
        <v>0</v>
      </c>
      <c r="N275" s="17">
        <v>2</v>
      </c>
      <c r="O275" s="17">
        <v>0</v>
      </c>
      <c r="P275" s="17">
        <v>1</v>
      </c>
      <c r="Q275" s="17">
        <v>0</v>
      </c>
      <c r="R275" s="17">
        <v>289062</v>
      </c>
      <c r="S275" s="17">
        <v>399731.4</v>
      </c>
      <c r="T275" s="17">
        <v>137098.9</v>
      </c>
      <c r="U275" s="1" t="s">
        <v>1689</v>
      </c>
      <c r="V275" s="1" t="s">
        <v>108</v>
      </c>
    </row>
    <row r="276" spans="1:22">
      <c r="A276" s="17">
        <v>-76.977000000000004</v>
      </c>
      <c r="B276" s="17">
        <v>38.898760000000003</v>
      </c>
      <c r="C276" s="17">
        <v>1172</v>
      </c>
      <c r="D276" s="1" t="s">
        <v>156</v>
      </c>
      <c r="E276" s="1" t="s">
        <v>1690</v>
      </c>
      <c r="F276" s="1" t="s">
        <v>1691</v>
      </c>
      <c r="G276" s="1" t="s">
        <v>514</v>
      </c>
      <c r="H276" s="1" t="s">
        <v>268</v>
      </c>
      <c r="I276" s="32"/>
      <c r="J276" s="17">
        <v>2</v>
      </c>
      <c r="K276" s="17">
        <v>38.898789999999998</v>
      </c>
      <c r="L276" s="17">
        <v>-76.976900000000001</v>
      </c>
      <c r="M276" s="17">
        <v>0</v>
      </c>
      <c r="N276" s="17">
        <v>1</v>
      </c>
      <c r="O276" s="17">
        <v>0</v>
      </c>
      <c r="P276" s="17">
        <v>1</v>
      </c>
      <c r="Q276" s="17">
        <v>0</v>
      </c>
      <c r="R276" s="17">
        <v>311591</v>
      </c>
      <c r="S276" s="17">
        <v>401997.6</v>
      </c>
      <c r="T276" s="17">
        <v>136767.6</v>
      </c>
      <c r="U276" s="1" t="s">
        <v>1692</v>
      </c>
      <c r="V276" s="1" t="s">
        <v>108</v>
      </c>
    </row>
    <row r="277" spans="1:22">
      <c r="A277" s="17">
        <v>-77.079400000000007</v>
      </c>
      <c r="B277" s="17">
        <v>38.949489999999997</v>
      </c>
      <c r="C277" s="17">
        <v>1173</v>
      </c>
      <c r="D277" s="1" t="s">
        <v>82</v>
      </c>
      <c r="E277" s="1" t="s">
        <v>1693</v>
      </c>
      <c r="F277" s="1" t="s">
        <v>1694</v>
      </c>
      <c r="G277" s="1" t="s">
        <v>514</v>
      </c>
      <c r="H277" s="1" t="s">
        <v>268</v>
      </c>
      <c r="I277" s="32"/>
      <c r="J277" s="17">
        <v>2</v>
      </c>
      <c r="K277" s="17">
        <v>38.949480000000001</v>
      </c>
      <c r="L277" s="17">
        <v>-77.079400000000007</v>
      </c>
      <c r="M277" s="17">
        <v>0</v>
      </c>
      <c r="N277" s="17">
        <v>1</v>
      </c>
      <c r="O277" s="17">
        <v>0</v>
      </c>
      <c r="P277" s="17">
        <v>1</v>
      </c>
      <c r="Q277" s="17">
        <v>0</v>
      </c>
      <c r="R277" s="17">
        <v>265176</v>
      </c>
      <c r="S277" s="17">
        <v>393119.3</v>
      </c>
      <c r="T277" s="17">
        <v>142401.1</v>
      </c>
      <c r="U277" s="1" t="s">
        <v>1695</v>
      </c>
      <c r="V277" s="1" t="s">
        <v>108</v>
      </c>
    </row>
    <row r="278" spans="1:22">
      <c r="A278" s="17">
        <v>-77.020799999999994</v>
      </c>
      <c r="B278" s="17">
        <v>38.956200000000003</v>
      </c>
      <c r="C278" s="17">
        <v>1174</v>
      </c>
      <c r="D278" s="1" t="s">
        <v>966</v>
      </c>
      <c r="E278" s="1" t="s">
        <v>1696</v>
      </c>
      <c r="F278" s="1" t="s">
        <v>1697</v>
      </c>
      <c r="G278" s="1" t="s">
        <v>514</v>
      </c>
      <c r="H278" s="1" t="s">
        <v>268</v>
      </c>
      <c r="I278" s="32"/>
      <c r="J278" s="17">
        <v>1</v>
      </c>
      <c r="K278" s="17">
        <v>38.956189999999999</v>
      </c>
      <c r="L278" s="17">
        <v>-77.020799999999994</v>
      </c>
      <c r="M278" s="17">
        <v>0</v>
      </c>
      <c r="N278" s="17">
        <v>1</v>
      </c>
      <c r="O278" s="17">
        <v>0</v>
      </c>
      <c r="P278" s="17">
        <v>0</v>
      </c>
      <c r="Q278" s="17">
        <v>0</v>
      </c>
      <c r="R278" s="17">
        <v>246774</v>
      </c>
      <c r="S278" s="17">
        <v>398198.5</v>
      </c>
      <c r="T278" s="17">
        <v>143143.20000000001</v>
      </c>
      <c r="U278" s="1" t="s">
        <v>1698</v>
      </c>
      <c r="V278" s="1" t="s">
        <v>108</v>
      </c>
    </row>
    <row r="279" spans="1:22">
      <c r="A279" s="17">
        <v>-76.996600000000001</v>
      </c>
      <c r="B279" s="17">
        <v>38.900390000000002</v>
      </c>
      <c r="C279" s="17">
        <v>1176</v>
      </c>
      <c r="D279" s="1" t="s">
        <v>156</v>
      </c>
      <c r="E279" s="1" t="s">
        <v>1699</v>
      </c>
      <c r="F279" s="1" t="s">
        <v>1700</v>
      </c>
      <c r="G279" s="1" t="s">
        <v>215</v>
      </c>
      <c r="H279" s="1" t="s">
        <v>268</v>
      </c>
      <c r="I279" s="32"/>
      <c r="J279" s="17">
        <v>2</v>
      </c>
      <c r="K279" s="17">
        <v>38.900379999999998</v>
      </c>
      <c r="L279" s="17">
        <v>-76.996600000000001</v>
      </c>
      <c r="M279" s="17">
        <v>0</v>
      </c>
      <c r="N279" s="17">
        <v>0</v>
      </c>
      <c r="O279" s="17">
        <v>0</v>
      </c>
      <c r="P279" s="17">
        <v>2</v>
      </c>
      <c r="Q279" s="17">
        <v>0</v>
      </c>
      <c r="R279" s="17">
        <v>1685</v>
      </c>
      <c r="S279" s="17">
        <v>400295.6</v>
      </c>
      <c r="T279" s="17">
        <v>136947.70000000001</v>
      </c>
      <c r="U279" s="1" t="s">
        <v>1701</v>
      </c>
      <c r="V279" s="1" t="s">
        <v>108</v>
      </c>
    </row>
    <row r="280" spans="1:22">
      <c r="A280" s="17">
        <v>-77.042199999999994</v>
      </c>
      <c r="B280" s="17">
        <v>38.923459999999999</v>
      </c>
      <c r="C280" s="17">
        <v>1177</v>
      </c>
      <c r="D280" s="1" t="s">
        <v>330</v>
      </c>
      <c r="E280" s="1" t="s">
        <v>1702</v>
      </c>
      <c r="F280" s="1" t="s">
        <v>1703</v>
      </c>
      <c r="G280" s="1" t="s">
        <v>514</v>
      </c>
      <c r="H280" s="1" t="s">
        <v>268</v>
      </c>
      <c r="I280" s="32"/>
      <c r="J280" s="17">
        <v>6</v>
      </c>
      <c r="K280" s="17">
        <v>38.923459999999999</v>
      </c>
      <c r="L280" s="17">
        <v>-77.042199999999994</v>
      </c>
      <c r="M280" s="17">
        <v>0</v>
      </c>
      <c r="N280" s="17">
        <v>0</v>
      </c>
      <c r="O280" s="17">
        <v>0</v>
      </c>
      <c r="P280" s="17">
        <v>6</v>
      </c>
      <c r="Q280" s="17">
        <v>0</v>
      </c>
      <c r="R280" s="17">
        <v>242839</v>
      </c>
      <c r="S280" s="17">
        <v>396340.8</v>
      </c>
      <c r="T280" s="17">
        <v>139509.9</v>
      </c>
      <c r="U280" s="1" t="s">
        <v>1704</v>
      </c>
      <c r="V280" s="1" t="s">
        <v>108</v>
      </c>
    </row>
    <row r="281" spans="1:22">
      <c r="A281" s="17">
        <v>-77.000399999999999</v>
      </c>
      <c r="B281" s="17">
        <v>38.87433</v>
      </c>
      <c r="C281" s="17">
        <v>1180</v>
      </c>
      <c r="D281" s="1" t="s">
        <v>156</v>
      </c>
      <c r="E281" s="1" t="s">
        <v>1707</v>
      </c>
      <c r="F281" s="1" t="s">
        <v>1708</v>
      </c>
      <c r="G281" s="1" t="s">
        <v>514</v>
      </c>
      <c r="H281" s="1" t="s">
        <v>1159</v>
      </c>
      <c r="I281" s="32"/>
      <c r="J281" s="17">
        <v>39</v>
      </c>
      <c r="K281" s="17">
        <v>38.874319999999997</v>
      </c>
      <c r="L281" s="17">
        <v>-77.000399999999999</v>
      </c>
      <c r="M281" s="17">
        <v>0</v>
      </c>
      <c r="N281" s="17">
        <v>39</v>
      </c>
      <c r="O281" s="17">
        <v>0</v>
      </c>
      <c r="P281" s="17">
        <v>0</v>
      </c>
      <c r="Q281" s="17">
        <v>0</v>
      </c>
      <c r="R281" s="17">
        <v>313293</v>
      </c>
      <c r="S281" s="17">
        <v>399967.4</v>
      </c>
      <c r="T281" s="17">
        <v>134054.39999999999</v>
      </c>
      <c r="U281" s="1" t="s">
        <v>1709</v>
      </c>
      <c r="V281" s="1" t="s">
        <v>108</v>
      </c>
    </row>
    <row r="282" spans="1:22">
      <c r="A282" s="17">
        <v>-77.019300000000001</v>
      </c>
      <c r="B282" s="17">
        <v>38.878230000000002</v>
      </c>
      <c r="C282" s="17">
        <v>1182</v>
      </c>
      <c r="D282" s="1" t="s">
        <v>156</v>
      </c>
      <c r="E282" s="1" t="s">
        <v>1710</v>
      </c>
      <c r="F282" s="1" t="s">
        <v>1711</v>
      </c>
      <c r="G282" s="1" t="s">
        <v>514</v>
      </c>
      <c r="H282" s="1" t="s">
        <v>268</v>
      </c>
      <c r="I282" s="32"/>
      <c r="J282" s="17">
        <v>5</v>
      </c>
      <c r="K282" s="17">
        <v>38.878219999999999</v>
      </c>
      <c r="L282" s="17">
        <v>-77.019300000000001</v>
      </c>
      <c r="M282" s="17">
        <v>0</v>
      </c>
      <c r="N282" s="17">
        <v>0</v>
      </c>
      <c r="O282" s="17">
        <v>0</v>
      </c>
      <c r="P282" s="17">
        <v>5</v>
      </c>
      <c r="Q282" s="17">
        <v>0</v>
      </c>
      <c r="R282" s="17">
        <v>306773</v>
      </c>
      <c r="S282" s="17">
        <v>398323.1</v>
      </c>
      <c r="T282" s="17">
        <v>134487.9</v>
      </c>
      <c r="U282" s="1" t="s">
        <v>1712</v>
      </c>
      <c r="V282" s="1" t="s">
        <v>108</v>
      </c>
    </row>
    <row r="283" spans="1:22">
      <c r="A283" s="17">
        <v>-76.991699999999994</v>
      </c>
      <c r="B283" s="17">
        <v>38.840580000000003</v>
      </c>
      <c r="C283" s="17">
        <v>1184</v>
      </c>
      <c r="D283" s="1" t="s">
        <v>252</v>
      </c>
      <c r="E283" s="1" t="s">
        <v>1713</v>
      </c>
      <c r="F283" s="1" t="s">
        <v>1714</v>
      </c>
      <c r="G283" s="1" t="s">
        <v>514</v>
      </c>
      <c r="H283" s="1" t="s">
        <v>268</v>
      </c>
      <c r="I283" s="32"/>
      <c r="J283" s="17">
        <v>8</v>
      </c>
      <c r="K283" s="17">
        <v>38.839669999999998</v>
      </c>
      <c r="L283" s="17">
        <v>-76.992099999999994</v>
      </c>
      <c r="M283" s="17">
        <v>0</v>
      </c>
      <c r="N283" s="17">
        <v>4</v>
      </c>
      <c r="O283" s="17">
        <v>0</v>
      </c>
      <c r="P283" s="17">
        <v>4</v>
      </c>
      <c r="Q283" s="17">
        <v>0</v>
      </c>
      <c r="R283" s="17">
        <v>312793</v>
      </c>
      <c r="S283" s="17">
        <v>400723</v>
      </c>
      <c r="T283" s="17">
        <v>130308.9</v>
      </c>
      <c r="U283" s="1" t="s">
        <v>1715</v>
      </c>
      <c r="V283" s="1" t="s">
        <v>108</v>
      </c>
    </row>
    <row r="284" spans="1:22">
      <c r="A284" s="17">
        <v>-76.990600000000001</v>
      </c>
      <c r="B284" s="17">
        <v>38.930140000000002</v>
      </c>
      <c r="C284" s="17">
        <v>1186</v>
      </c>
      <c r="D284" s="1" t="s">
        <v>208</v>
      </c>
      <c r="E284" s="1" t="s">
        <v>1716</v>
      </c>
      <c r="F284" s="1" t="s">
        <v>1717</v>
      </c>
      <c r="G284" s="1" t="s">
        <v>514</v>
      </c>
      <c r="H284" s="1" t="s">
        <v>268</v>
      </c>
      <c r="I284" s="32"/>
      <c r="J284" s="17">
        <v>3</v>
      </c>
      <c r="K284" s="17">
        <v>38.930140000000002</v>
      </c>
      <c r="L284" s="17">
        <v>-76.990600000000001</v>
      </c>
      <c r="M284" s="17">
        <v>0</v>
      </c>
      <c r="N284" s="17">
        <v>2</v>
      </c>
      <c r="O284" s="17">
        <v>0</v>
      </c>
      <c r="P284" s="17">
        <v>1</v>
      </c>
      <c r="Q284" s="17">
        <v>0</v>
      </c>
      <c r="R284" s="17">
        <v>38175</v>
      </c>
      <c r="S284" s="17">
        <v>400811.1</v>
      </c>
      <c r="T284" s="17">
        <v>140250.79999999999</v>
      </c>
      <c r="U284" s="1" t="s">
        <v>1719</v>
      </c>
      <c r="V284" s="1" t="s">
        <v>108</v>
      </c>
    </row>
    <row r="285" spans="1:22">
      <c r="A285" s="17">
        <v>-77.032399999999996</v>
      </c>
      <c r="B285" s="17">
        <v>38.964770000000001</v>
      </c>
      <c r="C285" s="17">
        <v>1187</v>
      </c>
      <c r="D285" s="1" t="s">
        <v>966</v>
      </c>
      <c r="E285" s="1" t="s">
        <v>1720</v>
      </c>
      <c r="F285" s="1" t="s">
        <v>1721</v>
      </c>
      <c r="G285" s="1" t="s">
        <v>514</v>
      </c>
      <c r="H285" s="1" t="s">
        <v>268</v>
      </c>
      <c r="I285" s="32"/>
      <c r="J285" s="17">
        <v>59</v>
      </c>
      <c r="K285" s="17">
        <v>38.964759999999998</v>
      </c>
      <c r="L285" s="17">
        <v>-77.032399999999996</v>
      </c>
      <c r="M285" s="17">
        <v>7</v>
      </c>
      <c r="N285" s="17">
        <v>0</v>
      </c>
      <c r="O285" s="17">
        <v>52</v>
      </c>
      <c r="P285" s="17">
        <v>0</v>
      </c>
      <c r="Q285" s="17">
        <v>0</v>
      </c>
      <c r="R285" s="17">
        <v>259562</v>
      </c>
      <c r="S285" s="17">
        <v>397191.7</v>
      </c>
      <c r="T285" s="17">
        <v>144094.9</v>
      </c>
      <c r="U285" s="1" t="s">
        <v>1722</v>
      </c>
      <c r="V285" s="1" t="s">
        <v>108</v>
      </c>
    </row>
    <row r="286" spans="1:22">
      <c r="A286" s="17">
        <v>-76.921599999999998</v>
      </c>
      <c r="B286" s="17">
        <v>38.90204</v>
      </c>
      <c r="C286" s="17">
        <v>1188</v>
      </c>
      <c r="D286" s="1" t="s">
        <v>166</v>
      </c>
      <c r="E286" s="1" t="s">
        <v>1723</v>
      </c>
      <c r="F286" s="1" t="s">
        <v>1724</v>
      </c>
      <c r="G286" s="1" t="s">
        <v>514</v>
      </c>
      <c r="H286" s="1" t="s">
        <v>268</v>
      </c>
      <c r="I286" s="32"/>
      <c r="J286" s="17">
        <v>96</v>
      </c>
      <c r="K286" s="17">
        <v>38.901490000000003</v>
      </c>
      <c r="L286" s="17">
        <v>-76.922300000000007</v>
      </c>
      <c r="M286" s="17">
        <v>0</v>
      </c>
      <c r="N286" s="17">
        <v>0</v>
      </c>
      <c r="O286" s="17">
        <v>72</v>
      </c>
      <c r="P286" s="17">
        <v>24</v>
      </c>
      <c r="Q286" s="17">
        <v>0</v>
      </c>
      <c r="R286" s="17">
        <v>151205</v>
      </c>
      <c r="S286" s="17">
        <v>406803.3</v>
      </c>
      <c r="T286" s="17">
        <v>137134.29999999999</v>
      </c>
      <c r="U286" s="1" t="s">
        <v>1725</v>
      </c>
      <c r="V286" s="1" t="s">
        <v>108</v>
      </c>
    </row>
    <row r="287" spans="1:22">
      <c r="A287" s="17">
        <v>-77.027600000000007</v>
      </c>
      <c r="B287" s="17">
        <v>38.90448</v>
      </c>
      <c r="C287" s="17">
        <v>1189</v>
      </c>
      <c r="D287" s="1" t="s">
        <v>263</v>
      </c>
      <c r="E287" s="1" t="s">
        <v>1726</v>
      </c>
      <c r="F287" s="1" t="s">
        <v>1727</v>
      </c>
      <c r="G287" s="1" t="s">
        <v>514</v>
      </c>
      <c r="H287" s="65" t="s">
        <v>1083</v>
      </c>
      <c r="I287" s="66"/>
      <c r="J287" s="17">
        <v>160</v>
      </c>
      <c r="K287" s="17">
        <v>38.904470000000003</v>
      </c>
      <c r="L287" s="17">
        <v>-77.027600000000007</v>
      </c>
      <c r="M287" s="17">
        <v>0</v>
      </c>
      <c r="N287" s="17">
        <v>0</v>
      </c>
      <c r="O287" s="17">
        <v>160</v>
      </c>
      <c r="P287" s="17">
        <v>0</v>
      </c>
      <c r="Q287" s="17">
        <v>0</v>
      </c>
      <c r="R287" s="17">
        <v>239117</v>
      </c>
      <c r="S287" s="17">
        <v>397605.7</v>
      </c>
      <c r="T287" s="17">
        <v>137401.79999999999</v>
      </c>
      <c r="U287" s="1" t="s">
        <v>1730</v>
      </c>
      <c r="V287" s="1" t="s">
        <v>108</v>
      </c>
    </row>
    <row r="288" spans="1:22">
      <c r="A288" s="17">
        <v>-76.953299999999999</v>
      </c>
      <c r="B288" s="17">
        <v>38.885429999999999</v>
      </c>
      <c r="C288" s="17">
        <v>1190</v>
      </c>
      <c r="D288" s="1" t="s">
        <v>166</v>
      </c>
      <c r="E288" s="1" t="s">
        <v>1731</v>
      </c>
      <c r="F288" s="1" t="s">
        <v>1732</v>
      </c>
      <c r="G288" s="1" t="s">
        <v>514</v>
      </c>
      <c r="H288" s="1" t="s">
        <v>268</v>
      </c>
      <c r="I288" s="32"/>
      <c r="J288" s="17">
        <v>202</v>
      </c>
      <c r="K288" s="17">
        <v>38.885420000000003</v>
      </c>
      <c r="L288" s="17">
        <v>-76.953299999999999</v>
      </c>
      <c r="M288" s="17">
        <v>0</v>
      </c>
      <c r="N288" s="17">
        <v>101</v>
      </c>
      <c r="O288" s="17">
        <v>101</v>
      </c>
      <c r="P288" s="17">
        <v>0</v>
      </c>
      <c r="Q288" s="17">
        <v>0</v>
      </c>
      <c r="R288" s="17">
        <v>41307</v>
      </c>
      <c r="S288" s="17">
        <v>404048.6</v>
      </c>
      <c r="T288" s="17">
        <v>135287.6</v>
      </c>
      <c r="U288" s="1" t="s">
        <v>1733</v>
      </c>
      <c r="V288" s="1" t="s">
        <v>108</v>
      </c>
    </row>
    <row r="289" spans="1:22">
      <c r="A289" s="17">
        <v>-77.023899999999998</v>
      </c>
      <c r="B289" s="17">
        <v>38.93506</v>
      </c>
      <c r="C289" s="17">
        <v>1192</v>
      </c>
      <c r="D289" s="1" t="s">
        <v>330</v>
      </c>
      <c r="E289" s="1" t="s">
        <v>1734</v>
      </c>
      <c r="F289" s="1" t="s">
        <v>1735</v>
      </c>
      <c r="G289" s="1" t="s">
        <v>215</v>
      </c>
      <c r="H289" s="1" t="s">
        <v>268</v>
      </c>
      <c r="I289" s="32"/>
      <c r="J289" s="17">
        <v>2</v>
      </c>
      <c r="K289" s="17">
        <v>38.935029999999998</v>
      </c>
      <c r="L289" s="17">
        <v>-77.023799999999994</v>
      </c>
      <c r="M289" s="17">
        <v>0</v>
      </c>
      <c r="N289" s="17">
        <v>0</v>
      </c>
      <c r="O289" s="17">
        <v>0</v>
      </c>
      <c r="P289" s="17">
        <v>2</v>
      </c>
      <c r="Q289" s="17">
        <v>0</v>
      </c>
      <c r="R289" s="17">
        <v>228589</v>
      </c>
      <c r="S289" s="17">
        <v>397928.6</v>
      </c>
      <c r="T289" s="17">
        <v>140796.79999999999</v>
      </c>
      <c r="U289" s="1" t="s">
        <v>1736</v>
      </c>
      <c r="V289" s="1" t="s">
        <v>108</v>
      </c>
    </row>
    <row r="290" spans="1:22">
      <c r="A290" s="17">
        <v>-77.026200000000003</v>
      </c>
      <c r="B290" s="17">
        <v>38.977429999999998</v>
      </c>
      <c r="C290" s="17">
        <v>1195</v>
      </c>
      <c r="D290" s="1" t="s">
        <v>966</v>
      </c>
      <c r="E290" s="1" t="s">
        <v>1737</v>
      </c>
      <c r="F290" s="1" t="s">
        <v>1738</v>
      </c>
      <c r="G290" s="1" t="s">
        <v>514</v>
      </c>
      <c r="H290" s="1" t="s">
        <v>268</v>
      </c>
      <c r="I290" s="32"/>
      <c r="J290" s="17">
        <v>6</v>
      </c>
      <c r="K290" s="17">
        <v>38.977420000000002</v>
      </c>
      <c r="L290" s="17">
        <v>-77.026200000000003</v>
      </c>
      <c r="M290" s="17">
        <v>0</v>
      </c>
      <c r="N290" s="17">
        <v>3</v>
      </c>
      <c r="O290" s="17">
        <v>0</v>
      </c>
      <c r="P290" s="17">
        <v>3</v>
      </c>
      <c r="Q290" s="17">
        <v>0</v>
      </c>
      <c r="R290" s="17">
        <v>308916</v>
      </c>
      <c r="S290" s="17">
        <v>397726.6</v>
      </c>
      <c r="T290" s="17">
        <v>145499.6</v>
      </c>
      <c r="U290" s="1" t="s">
        <v>1739</v>
      </c>
      <c r="V290" s="1" t="s">
        <v>108</v>
      </c>
    </row>
    <row r="291" spans="1:22">
      <c r="A291" s="17">
        <v>-77.0274</v>
      </c>
      <c r="B291" s="17">
        <v>38.912059999999997</v>
      </c>
      <c r="C291" s="17">
        <v>1196</v>
      </c>
      <c r="D291" s="1" t="s">
        <v>263</v>
      </c>
      <c r="E291" s="1" t="s">
        <v>1740</v>
      </c>
      <c r="F291" s="1" t="s">
        <v>1741</v>
      </c>
      <c r="G291" s="1" t="s">
        <v>514</v>
      </c>
      <c r="H291" s="1" t="s">
        <v>268</v>
      </c>
      <c r="I291" s="32"/>
      <c r="J291" s="17">
        <v>2</v>
      </c>
      <c r="K291" s="17">
        <v>38.912050000000001</v>
      </c>
      <c r="L291" s="17">
        <v>-77.0274</v>
      </c>
      <c r="M291" s="17">
        <v>0</v>
      </c>
      <c r="N291" s="17">
        <v>1</v>
      </c>
      <c r="O291" s="17">
        <v>0</v>
      </c>
      <c r="P291" s="17">
        <v>1</v>
      </c>
      <c r="Q291" s="17">
        <v>0</v>
      </c>
      <c r="R291" s="17">
        <v>218383</v>
      </c>
      <c r="S291" s="17">
        <v>397627.7</v>
      </c>
      <c r="T291" s="17">
        <v>138243.1</v>
      </c>
      <c r="U291" s="1" t="s">
        <v>1742</v>
      </c>
      <c r="V291" s="1" t="s">
        <v>108</v>
      </c>
    </row>
    <row r="292" spans="1:22">
      <c r="A292" s="17">
        <v>-76.988699999999994</v>
      </c>
      <c r="B292" s="17">
        <v>38.854439999999997</v>
      </c>
      <c r="C292" s="17">
        <v>1197</v>
      </c>
      <c r="D292" s="1" t="s">
        <v>252</v>
      </c>
      <c r="E292" s="1" t="s">
        <v>1743</v>
      </c>
      <c r="F292" s="1" t="s">
        <v>1744</v>
      </c>
      <c r="G292" s="1" t="s">
        <v>215</v>
      </c>
      <c r="H292" s="1" t="s">
        <v>1159</v>
      </c>
      <c r="I292" s="32"/>
      <c r="J292" s="17">
        <v>5</v>
      </c>
      <c r="K292" s="17">
        <v>38.854349999999997</v>
      </c>
      <c r="L292" s="17">
        <v>-76.988799999999998</v>
      </c>
      <c r="M292" s="17">
        <v>0</v>
      </c>
      <c r="N292" s="17">
        <v>0</v>
      </c>
      <c r="O292" s="17">
        <v>0</v>
      </c>
      <c r="P292" s="17">
        <v>0</v>
      </c>
      <c r="Q292" s="17">
        <v>5</v>
      </c>
      <c r="R292" s="17">
        <v>313735</v>
      </c>
      <c r="S292" s="17">
        <v>400978.2</v>
      </c>
      <c r="T292" s="17">
        <v>131847.1</v>
      </c>
      <c r="U292" s="1" t="s">
        <v>1745</v>
      </c>
      <c r="V292" s="1" t="s">
        <v>108</v>
      </c>
    </row>
    <row r="293" spans="1:22">
      <c r="A293" s="17">
        <v>-76.992099999999994</v>
      </c>
      <c r="B293" s="17">
        <v>38.856639999999999</v>
      </c>
      <c r="C293" s="17">
        <v>1198</v>
      </c>
      <c r="D293" s="1" t="s">
        <v>252</v>
      </c>
      <c r="E293" s="1" t="s">
        <v>1746</v>
      </c>
      <c r="F293" s="1" t="s">
        <v>1747</v>
      </c>
      <c r="G293" s="1" t="s">
        <v>215</v>
      </c>
      <c r="H293" s="1" t="s">
        <v>268</v>
      </c>
      <c r="I293" s="32"/>
      <c r="J293" s="17">
        <v>52</v>
      </c>
      <c r="K293" s="17">
        <v>38.856630000000003</v>
      </c>
      <c r="L293" s="17">
        <v>-76.992099999999994</v>
      </c>
      <c r="M293" s="17">
        <v>6</v>
      </c>
      <c r="N293" s="17">
        <v>32</v>
      </c>
      <c r="O293" s="17">
        <v>14</v>
      </c>
      <c r="P293" s="17">
        <v>0</v>
      </c>
      <c r="Q293" s="17">
        <v>0</v>
      </c>
      <c r="R293" s="17">
        <v>313881</v>
      </c>
      <c r="S293" s="17">
        <v>400688.7</v>
      </c>
      <c r="T293" s="17">
        <v>132091</v>
      </c>
      <c r="U293" s="1" t="s">
        <v>1748</v>
      </c>
      <c r="V293" s="1" t="s">
        <v>108</v>
      </c>
    </row>
    <row r="294" spans="1:22">
      <c r="A294" s="17">
        <v>-76.980400000000003</v>
      </c>
      <c r="B294" s="17">
        <v>38.905180000000001</v>
      </c>
      <c r="C294" s="17">
        <v>1199</v>
      </c>
      <c r="D294" s="1" t="s">
        <v>208</v>
      </c>
      <c r="E294" s="1" t="s">
        <v>1749</v>
      </c>
      <c r="F294" s="1" t="s">
        <v>1750</v>
      </c>
      <c r="G294" s="1" t="s">
        <v>215</v>
      </c>
      <c r="H294" s="65" t="s">
        <v>1027</v>
      </c>
      <c r="I294" s="66"/>
      <c r="J294" s="17">
        <v>65</v>
      </c>
      <c r="K294" s="17">
        <v>38.905270000000002</v>
      </c>
      <c r="L294" s="17">
        <v>-76.980400000000003</v>
      </c>
      <c r="M294" s="17">
        <v>14</v>
      </c>
      <c r="N294" s="17">
        <v>51</v>
      </c>
      <c r="O294" s="17">
        <v>0</v>
      </c>
      <c r="P294" s="17">
        <v>0</v>
      </c>
      <c r="Q294" s="17">
        <v>0</v>
      </c>
      <c r="R294" s="17">
        <v>155908</v>
      </c>
      <c r="S294" s="17">
        <v>401702</v>
      </c>
      <c r="T294" s="17">
        <v>137480</v>
      </c>
      <c r="U294" s="1" t="s">
        <v>1753</v>
      </c>
      <c r="V294" s="1" t="s">
        <v>108</v>
      </c>
    </row>
    <row r="295" spans="1:22">
      <c r="A295" s="17">
        <v>-77.028899999999993</v>
      </c>
      <c r="B295" s="17">
        <v>38.976590000000002</v>
      </c>
      <c r="C295" s="17">
        <v>1200</v>
      </c>
      <c r="D295" s="1" t="s">
        <v>966</v>
      </c>
      <c r="E295" s="1" t="s">
        <v>1754</v>
      </c>
      <c r="F295" s="1" t="s">
        <v>1755</v>
      </c>
      <c r="G295" s="1" t="s">
        <v>215</v>
      </c>
      <c r="H295" s="1" t="s">
        <v>268</v>
      </c>
      <c r="I295" s="32"/>
      <c r="J295" s="17">
        <v>80</v>
      </c>
      <c r="K295" s="17">
        <v>38.976579999999998</v>
      </c>
      <c r="L295" s="17">
        <v>-77.028899999999993</v>
      </c>
      <c r="M295" s="17">
        <v>16</v>
      </c>
      <c r="N295" s="17">
        <v>64</v>
      </c>
      <c r="O295" s="17">
        <v>0</v>
      </c>
      <c r="P295" s="17">
        <v>0</v>
      </c>
      <c r="Q295" s="17">
        <v>0</v>
      </c>
      <c r="R295" s="17">
        <v>292768</v>
      </c>
      <c r="S295" s="17">
        <v>397500.1</v>
      </c>
      <c r="T295" s="17">
        <v>145406.9</v>
      </c>
      <c r="U295" s="1" t="s">
        <v>1316</v>
      </c>
      <c r="V295" s="1" t="s">
        <v>108</v>
      </c>
    </row>
    <row r="296" spans="1:22">
      <c r="A296" s="17">
        <v>-77.026799999999994</v>
      </c>
      <c r="B296" s="17">
        <v>38.945259999999998</v>
      </c>
      <c r="C296" s="17">
        <v>1201</v>
      </c>
      <c r="D296" s="1" t="s">
        <v>966</v>
      </c>
      <c r="E296" s="1" t="s">
        <v>1756</v>
      </c>
      <c r="F296" s="1" t="s">
        <v>1757</v>
      </c>
      <c r="G296" s="1" t="s">
        <v>514</v>
      </c>
      <c r="H296" s="65" t="s">
        <v>1083</v>
      </c>
      <c r="I296" s="66"/>
      <c r="J296" s="17">
        <v>12</v>
      </c>
      <c r="K296" s="17">
        <v>38.945250000000001</v>
      </c>
      <c r="L296" s="17">
        <v>-77.026799999999994</v>
      </c>
      <c r="M296" s="17">
        <v>12</v>
      </c>
      <c r="N296" s="17">
        <v>0</v>
      </c>
      <c r="O296" s="17">
        <v>0</v>
      </c>
      <c r="P296" s="17">
        <v>0</v>
      </c>
      <c r="Q296" s="17">
        <v>0</v>
      </c>
      <c r="R296" s="17">
        <v>252736</v>
      </c>
      <c r="S296" s="17">
        <v>397680.8</v>
      </c>
      <c r="T296" s="17">
        <v>141928.70000000001</v>
      </c>
      <c r="U296" s="1" t="s">
        <v>1758</v>
      </c>
      <c r="V296" s="1" t="s">
        <v>108</v>
      </c>
    </row>
    <row r="297" spans="1:22">
      <c r="A297" s="17">
        <v>-76.965999999999994</v>
      </c>
      <c r="B297" s="17">
        <v>38.924219999999998</v>
      </c>
      <c r="C297" s="17">
        <v>1202</v>
      </c>
      <c r="D297" s="1" t="s">
        <v>208</v>
      </c>
      <c r="E297" s="1" t="s">
        <v>1759</v>
      </c>
      <c r="F297" s="1" t="s">
        <v>1760</v>
      </c>
      <c r="G297" s="1" t="s">
        <v>215</v>
      </c>
      <c r="H297" s="1" t="s">
        <v>268</v>
      </c>
      <c r="I297" s="32"/>
      <c r="J297" s="17">
        <v>42</v>
      </c>
      <c r="K297" s="17">
        <v>38.924219999999998</v>
      </c>
      <c r="L297" s="17">
        <v>-76.965999999999994</v>
      </c>
      <c r="M297" s="17">
        <v>39</v>
      </c>
      <c r="N297" s="17">
        <v>3</v>
      </c>
      <c r="O297" s="17">
        <v>0</v>
      </c>
      <c r="P297" s="17">
        <v>0</v>
      </c>
      <c r="Q297" s="17">
        <v>0</v>
      </c>
      <c r="R297" s="17">
        <v>45760</v>
      </c>
      <c r="S297" s="17">
        <v>402951.4</v>
      </c>
      <c r="T297" s="17">
        <v>139594</v>
      </c>
      <c r="U297" s="1" t="s">
        <v>1761</v>
      </c>
      <c r="V297" s="1" t="s">
        <v>108</v>
      </c>
    </row>
    <row r="298" spans="1:22">
      <c r="A298" s="17">
        <v>-76.999099999999999</v>
      </c>
      <c r="B298" s="17">
        <v>38.894269999999999</v>
      </c>
      <c r="C298" s="17">
        <v>1205</v>
      </c>
      <c r="D298" s="1" t="s">
        <v>156</v>
      </c>
      <c r="E298" s="1" t="s">
        <v>1762</v>
      </c>
      <c r="F298" s="1" t="s">
        <v>1763</v>
      </c>
      <c r="G298" s="1" t="s">
        <v>514</v>
      </c>
      <c r="H298" s="1" t="s">
        <v>268</v>
      </c>
      <c r="I298" s="32"/>
      <c r="J298" s="17">
        <v>1</v>
      </c>
      <c r="K298" s="17">
        <v>38.894269999999999</v>
      </c>
      <c r="L298" s="17">
        <v>-76.999099999999999</v>
      </c>
      <c r="M298" s="17">
        <v>0</v>
      </c>
      <c r="N298" s="17">
        <v>0</v>
      </c>
      <c r="O298" s="17">
        <v>0</v>
      </c>
      <c r="P298" s="17">
        <v>1</v>
      </c>
      <c r="Q298" s="17">
        <v>0</v>
      </c>
      <c r="R298" s="17">
        <v>14477</v>
      </c>
      <c r="S298" s="17">
        <v>400079.2</v>
      </c>
      <c r="T298" s="17">
        <v>136268.70000000001</v>
      </c>
      <c r="U298" s="1" t="s">
        <v>1765</v>
      </c>
      <c r="V298" s="1" t="s">
        <v>108</v>
      </c>
    </row>
    <row r="299" spans="1:22">
      <c r="A299" s="17">
        <v>-77.023499999999999</v>
      </c>
      <c r="B299" s="17">
        <v>38.929450000000003</v>
      </c>
      <c r="C299" s="17">
        <v>1208</v>
      </c>
      <c r="D299" s="1" t="s">
        <v>330</v>
      </c>
      <c r="E299" s="1" t="s">
        <v>1766</v>
      </c>
      <c r="F299" s="1" t="s">
        <v>1767</v>
      </c>
      <c r="G299" s="1" t="s">
        <v>215</v>
      </c>
      <c r="H299" s="1" t="s">
        <v>268</v>
      </c>
      <c r="I299" s="32"/>
      <c r="J299" s="17">
        <v>1</v>
      </c>
      <c r="K299" s="17">
        <v>38.929450000000003</v>
      </c>
      <c r="L299" s="17">
        <v>-77.023499999999999</v>
      </c>
      <c r="M299" s="17">
        <v>0</v>
      </c>
      <c r="N299" s="17">
        <v>1</v>
      </c>
      <c r="O299" s="17">
        <v>0</v>
      </c>
      <c r="P299" s="17">
        <v>0</v>
      </c>
      <c r="Q299" s="17">
        <v>0</v>
      </c>
      <c r="R299" s="17">
        <v>232888</v>
      </c>
      <c r="S299" s="17">
        <v>397959.9</v>
      </c>
      <c r="T299" s="17">
        <v>140174.29999999999</v>
      </c>
      <c r="U299" s="1" t="s">
        <v>1768</v>
      </c>
      <c r="V299" s="1" t="s">
        <v>108</v>
      </c>
    </row>
    <row r="300" spans="1:22">
      <c r="A300" s="17">
        <v>-77.041200000000003</v>
      </c>
      <c r="B300" s="17">
        <v>38.910260000000001</v>
      </c>
      <c r="C300" s="17">
        <v>1209</v>
      </c>
      <c r="D300" s="1" t="s">
        <v>263</v>
      </c>
      <c r="E300" s="1" t="s">
        <v>1769</v>
      </c>
      <c r="F300" s="1" t="s">
        <v>1770</v>
      </c>
      <c r="G300" s="1" t="s">
        <v>514</v>
      </c>
      <c r="H300" s="1" t="s">
        <v>268</v>
      </c>
      <c r="I300" s="32"/>
      <c r="J300" s="17">
        <v>7</v>
      </c>
      <c r="K300" s="17">
        <v>38.910209999999999</v>
      </c>
      <c r="L300" s="17">
        <v>-77.040999999999997</v>
      </c>
      <c r="M300" s="17">
        <v>0</v>
      </c>
      <c r="N300" s="17">
        <v>2</v>
      </c>
      <c r="O300" s="17">
        <v>3</v>
      </c>
      <c r="P300" s="17">
        <v>2</v>
      </c>
      <c r="Q300" s="17">
        <v>0</v>
      </c>
      <c r="R300" s="17">
        <v>225918</v>
      </c>
      <c r="S300" s="17">
        <v>396426.2</v>
      </c>
      <c r="T300" s="17">
        <v>138043.70000000001</v>
      </c>
      <c r="U300" s="1" t="s">
        <v>1773</v>
      </c>
      <c r="V300" s="1" t="s">
        <v>108</v>
      </c>
    </row>
    <row r="301" spans="1:22">
      <c r="A301" s="17">
        <v>-77.007800000000003</v>
      </c>
      <c r="B301" s="17">
        <v>38.949309999999997</v>
      </c>
      <c r="C301" s="17">
        <v>1213</v>
      </c>
      <c r="D301" s="1" t="s">
        <v>208</v>
      </c>
      <c r="E301" s="1" t="s">
        <v>1774</v>
      </c>
      <c r="F301" s="1" t="s">
        <v>1775</v>
      </c>
      <c r="G301" s="1" t="s">
        <v>514</v>
      </c>
      <c r="H301" s="1" t="s">
        <v>268</v>
      </c>
      <c r="I301" s="32"/>
      <c r="J301" s="17">
        <v>49</v>
      </c>
      <c r="K301" s="17">
        <v>38.949300000000001</v>
      </c>
      <c r="L301" s="17">
        <v>-77.007800000000003</v>
      </c>
      <c r="M301" s="17">
        <v>4</v>
      </c>
      <c r="N301" s="17">
        <v>8</v>
      </c>
      <c r="O301" s="17">
        <v>37</v>
      </c>
      <c r="P301" s="17">
        <v>0</v>
      </c>
      <c r="Q301" s="17">
        <v>0</v>
      </c>
      <c r="R301" s="17">
        <v>299734</v>
      </c>
      <c r="S301" s="17">
        <v>399322.9</v>
      </c>
      <c r="T301" s="17">
        <v>142378</v>
      </c>
      <c r="U301" s="1" t="s">
        <v>1776</v>
      </c>
      <c r="V301" s="1" t="s">
        <v>108</v>
      </c>
    </row>
    <row r="302" spans="1:22">
      <c r="A302" s="17">
        <v>-77.020200000000003</v>
      </c>
      <c r="B302" s="17">
        <v>38.900239999999997</v>
      </c>
      <c r="C302" s="17">
        <v>1214</v>
      </c>
      <c r="D302" s="1" t="s">
        <v>263</v>
      </c>
      <c r="E302" s="1" t="s">
        <v>1777</v>
      </c>
      <c r="F302" s="1" t="s">
        <v>1778</v>
      </c>
      <c r="G302" s="1" t="s">
        <v>215</v>
      </c>
      <c r="H302" s="1" t="s">
        <v>268</v>
      </c>
      <c r="I302" s="32"/>
      <c r="J302" s="17">
        <v>152</v>
      </c>
      <c r="K302" s="17">
        <v>38.900230000000001</v>
      </c>
      <c r="L302" s="17">
        <v>-77.020200000000003</v>
      </c>
      <c r="M302" s="17">
        <v>0</v>
      </c>
      <c r="N302" s="17">
        <v>152</v>
      </c>
      <c r="O302" s="17">
        <v>0</v>
      </c>
      <c r="P302" s="17">
        <v>0</v>
      </c>
      <c r="Q302" s="17">
        <v>0</v>
      </c>
      <c r="R302" s="17">
        <v>279939</v>
      </c>
      <c r="S302" s="17">
        <v>398248.7</v>
      </c>
      <c r="T302" s="17">
        <v>136930.9</v>
      </c>
      <c r="U302" s="1" t="s">
        <v>1779</v>
      </c>
      <c r="V302" s="1" t="s">
        <v>108</v>
      </c>
    </row>
    <row r="303" spans="1:22">
      <c r="A303" s="17">
        <v>-77.000100000000003</v>
      </c>
      <c r="B303" s="17">
        <v>38.827820000000003</v>
      </c>
      <c r="C303" s="17">
        <v>1215</v>
      </c>
      <c r="D303" s="1" t="s">
        <v>252</v>
      </c>
      <c r="E303" s="1" t="s">
        <v>1780</v>
      </c>
      <c r="F303" s="1" t="s">
        <v>1781</v>
      </c>
      <c r="G303" s="1" t="s">
        <v>514</v>
      </c>
      <c r="H303" s="65" t="s">
        <v>1083</v>
      </c>
      <c r="I303" s="66"/>
      <c r="J303" s="17">
        <v>172</v>
      </c>
      <c r="K303" s="17">
        <v>38.827809999999999</v>
      </c>
      <c r="L303" s="17">
        <v>-77.000100000000003</v>
      </c>
      <c r="M303" s="17">
        <v>108</v>
      </c>
      <c r="N303" s="17">
        <v>64</v>
      </c>
      <c r="O303" s="17">
        <v>0</v>
      </c>
      <c r="P303" s="17">
        <v>0</v>
      </c>
      <c r="Q303" s="17">
        <v>0</v>
      </c>
      <c r="R303" s="17">
        <v>147359</v>
      </c>
      <c r="S303" s="17">
        <v>399994.8</v>
      </c>
      <c r="T303" s="17">
        <v>128891.9</v>
      </c>
      <c r="U303" s="1" t="s">
        <v>1782</v>
      </c>
      <c r="V303" s="1" t="s">
        <v>108</v>
      </c>
    </row>
    <row r="304" spans="1:22">
      <c r="A304" s="17">
        <v>-76.991299999999995</v>
      </c>
      <c r="B304" s="17">
        <v>38.934010000000001</v>
      </c>
      <c r="C304" s="17">
        <v>1216</v>
      </c>
      <c r="D304" s="1" t="s">
        <v>208</v>
      </c>
      <c r="E304" s="1" t="s">
        <v>1784</v>
      </c>
      <c r="F304" s="1" t="s">
        <v>1785</v>
      </c>
      <c r="G304" s="1" t="s">
        <v>215</v>
      </c>
      <c r="H304" s="1" t="s">
        <v>268</v>
      </c>
      <c r="I304" s="32"/>
      <c r="J304" s="17">
        <v>1</v>
      </c>
      <c r="K304" s="17">
        <v>38.933999999999997</v>
      </c>
      <c r="L304" s="17">
        <v>-76.991299999999995</v>
      </c>
      <c r="M304" s="17">
        <v>0</v>
      </c>
      <c r="N304" s="17">
        <v>0</v>
      </c>
      <c r="O304" s="17">
        <v>0</v>
      </c>
      <c r="P304" s="17">
        <v>1</v>
      </c>
      <c r="Q304" s="17">
        <v>0</v>
      </c>
      <c r="R304" s="17">
        <v>32748</v>
      </c>
      <c r="S304" s="17">
        <v>400751.2</v>
      </c>
      <c r="T304" s="17">
        <v>140679.70000000001</v>
      </c>
      <c r="U304" s="1" t="s">
        <v>1786</v>
      </c>
      <c r="V304" s="1" t="s">
        <v>108</v>
      </c>
    </row>
    <row r="305" spans="1:22">
      <c r="A305" s="17">
        <v>-76.991299999999995</v>
      </c>
      <c r="B305" s="17">
        <v>38.879019999999997</v>
      </c>
      <c r="C305" s="17">
        <v>1218</v>
      </c>
      <c r="D305" s="1" t="s">
        <v>156</v>
      </c>
      <c r="E305" s="1" t="s">
        <v>1787</v>
      </c>
      <c r="F305" s="1" t="s">
        <v>1788</v>
      </c>
      <c r="G305" s="1" t="s">
        <v>514</v>
      </c>
      <c r="H305" s="1" t="s">
        <v>268</v>
      </c>
      <c r="I305" s="32"/>
      <c r="J305" s="17">
        <v>5</v>
      </c>
      <c r="K305" s="17">
        <v>38.878880000000002</v>
      </c>
      <c r="L305" s="17">
        <v>-76.991100000000003</v>
      </c>
      <c r="M305" s="17">
        <v>0</v>
      </c>
      <c r="N305" s="17">
        <v>3</v>
      </c>
      <c r="O305" s="17">
        <v>0</v>
      </c>
      <c r="P305" s="17">
        <v>2</v>
      </c>
      <c r="Q305" s="17">
        <v>0</v>
      </c>
      <c r="R305" s="17">
        <v>156006</v>
      </c>
      <c r="S305" s="17">
        <v>400757.9</v>
      </c>
      <c r="T305" s="17">
        <v>134575.1</v>
      </c>
      <c r="U305" s="1" t="s">
        <v>1789</v>
      </c>
      <c r="V305" s="1" t="s">
        <v>108</v>
      </c>
    </row>
    <row r="306" spans="1:22">
      <c r="A306" s="17">
        <v>-76.9953</v>
      </c>
      <c r="B306" s="17">
        <v>38.894030000000001</v>
      </c>
      <c r="C306" s="17">
        <v>1219</v>
      </c>
      <c r="D306" s="1" t="s">
        <v>156</v>
      </c>
      <c r="E306" s="1" t="s">
        <v>1790</v>
      </c>
      <c r="F306" s="1" t="s">
        <v>1791</v>
      </c>
      <c r="G306" s="1" t="s">
        <v>215</v>
      </c>
      <c r="H306" s="1" t="s">
        <v>268</v>
      </c>
      <c r="I306" s="32"/>
      <c r="J306" s="17">
        <v>5</v>
      </c>
      <c r="K306" s="17">
        <v>38.894019999999998</v>
      </c>
      <c r="L306" s="17">
        <v>76.995329999999996</v>
      </c>
      <c r="M306" s="17">
        <v>0</v>
      </c>
      <c r="N306" s="17">
        <v>0</v>
      </c>
      <c r="O306" s="17">
        <v>0</v>
      </c>
      <c r="P306" s="17">
        <v>5</v>
      </c>
      <c r="Q306" s="17">
        <v>0</v>
      </c>
      <c r="R306" s="17">
        <v>42709</v>
      </c>
      <c r="S306" s="17">
        <v>400405.2</v>
      </c>
      <c r="T306" s="17">
        <v>136241.29999999999</v>
      </c>
      <c r="U306" s="1" t="s">
        <v>1794</v>
      </c>
      <c r="V306" s="1" t="s">
        <v>108</v>
      </c>
    </row>
    <row r="307" spans="1:22">
      <c r="A307" s="17">
        <v>-77.007900000000006</v>
      </c>
      <c r="B307" s="17">
        <v>38.875590000000003</v>
      </c>
      <c r="C307" s="17">
        <v>1220</v>
      </c>
      <c r="D307" s="1" t="s">
        <v>156</v>
      </c>
      <c r="E307" s="1" t="s">
        <v>1795</v>
      </c>
      <c r="F307" s="1" t="s">
        <v>1796</v>
      </c>
      <c r="G307" s="1" t="s">
        <v>215</v>
      </c>
      <c r="H307" s="1" t="s">
        <v>268</v>
      </c>
      <c r="I307" s="32"/>
      <c r="J307" s="17">
        <v>11</v>
      </c>
      <c r="K307" s="17">
        <v>38.875169999999997</v>
      </c>
      <c r="L307" s="17">
        <v>-77.007900000000006</v>
      </c>
      <c r="M307" s="17">
        <v>0</v>
      </c>
      <c r="N307" s="17">
        <v>3</v>
      </c>
      <c r="O307" s="17">
        <v>0</v>
      </c>
      <c r="P307" s="17">
        <v>8</v>
      </c>
      <c r="Q307" s="17">
        <v>0</v>
      </c>
      <c r="R307" s="17">
        <v>309535</v>
      </c>
      <c r="S307" s="17">
        <v>399317.8</v>
      </c>
      <c r="T307" s="17">
        <v>134194.9</v>
      </c>
      <c r="U307" s="1" t="s">
        <v>1797</v>
      </c>
      <c r="V307" s="1" t="s">
        <v>108</v>
      </c>
    </row>
    <row r="308" spans="1:22">
      <c r="A308" s="17">
        <v>-76.987099999999998</v>
      </c>
      <c r="B308" s="17">
        <v>38.878250000000001</v>
      </c>
      <c r="C308" s="17">
        <v>1221</v>
      </c>
      <c r="D308" s="1" t="s">
        <v>156</v>
      </c>
      <c r="E308" s="1" t="s">
        <v>1798</v>
      </c>
      <c r="F308" s="1" t="s">
        <v>1799</v>
      </c>
      <c r="G308" s="1" t="s">
        <v>215</v>
      </c>
      <c r="H308" s="1" t="s">
        <v>268</v>
      </c>
      <c r="I308" s="32"/>
      <c r="J308" s="17">
        <v>1</v>
      </c>
      <c r="K308" s="17">
        <v>38.878219999999999</v>
      </c>
      <c r="L308" s="17">
        <v>-76.987200000000001</v>
      </c>
      <c r="M308" s="17">
        <v>0</v>
      </c>
      <c r="N308" s="17">
        <v>1</v>
      </c>
      <c r="O308" s="17">
        <v>0</v>
      </c>
      <c r="P308" s="17">
        <v>0</v>
      </c>
      <c r="Q308" s="17">
        <v>0</v>
      </c>
      <c r="R308" s="17">
        <v>67040</v>
      </c>
      <c r="S308" s="17">
        <v>401116</v>
      </c>
      <c r="T308" s="17">
        <v>134490</v>
      </c>
      <c r="U308" s="1" t="s">
        <v>1800</v>
      </c>
      <c r="V308" s="1" t="s">
        <v>108</v>
      </c>
    </row>
    <row r="309" spans="1:22">
      <c r="A309" s="17">
        <v>-76.9803</v>
      </c>
      <c r="B309" s="17">
        <v>38.855409999999999</v>
      </c>
      <c r="C309" s="17">
        <v>1222</v>
      </c>
      <c r="D309" s="1" t="s">
        <v>252</v>
      </c>
      <c r="E309" s="1" t="s">
        <v>1801</v>
      </c>
      <c r="F309" s="1" t="s">
        <v>1802</v>
      </c>
      <c r="G309" s="1" t="s">
        <v>215</v>
      </c>
      <c r="H309" s="1" t="s">
        <v>268</v>
      </c>
      <c r="I309" s="32"/>
      <c r="J309" s="17">
        <v>2</v>
      </c>
      <c r="K309" s="17">
        <v>38.855330000000002</v>
      </c>
      <c r="L309" s="17">
        <v>-76.9803</v>
      </c>
      <c r="M309" s="17">
        <v>0</v>
      </c>
      <c r="N309" s="17">
        <v>0</v>
      </c>
      <c r="O309" s="17">
        <v>0</v>
      </c>
      <c r="P309" s="17">
        <v>2</v>
      </c>
      <c r="Q309" s="17">
        <v>0</v>
      </c>
      <c r="R309" s="17">
        <v>313029</v>
      </c>
      <c r="S309" s="17">
        <v>401714.4</v>
      </c>
      <c r="T309" s="17">
        <v>131954.29999999999</v>
      </c>
      <c r="U309" s="1" t="s">
        <v>1804</v>
      </c>
      <c r="V309" s="1" t="s">
        <v>108</v>
      </c>
    </row>
    <row r="310" spans="1:22">
      <c r="A310" s="17">
        <v>-77.026399999999995</v>
      </c>
      <c r="B310" s="17">
        <v>38.925960000000003</v>
      </c>
      <c r="C310" s="17">
        <v>1223</v>
      </c>
      <c r="D310" s="1" t="s">
        <v>330</v>
      </c>
      <c r="E310" s="1" t="s">
        <v>1805</v>
      </c>
      <c r="F310" s="1" t="s">
        <v>1806</v>
      </c>
      <c r="G310" s="1" t="s">
        <v>514</v>
      </c>
      <c r="H310" s="1" t="s">
        <v>268</v>
      </c>
      <c r="I310" s="32"/>
      <c r="J310" s="17">
        <v>2</v>
      </c>
      <c r="K310" s="17">
        <v>38.92595</v>
      </c>
      <c r="L310" s="17">
        <v>-77.026399999999995</v>
      </c>
      <c r="M310" s="17">
        <v>0</v>
      </c>
      <c r="N310" s="17">
        <v>2</v>
      </c>
      <c r="O310" s="17">
        <v>0</v>
      </c>
      <c r="P310" s="17">
        <v>0</v>
      </c>
      <c r="Q310" s="17">
        <v>0</v>
      </c>
      <c r="R310" s="17">
        <v>315737</v>
      </c>
      <c r="S310" s="17">
        <v>397708.6</v>
      </c>
      <c r="T310" s="17">
        <v>139786.79999999999</v>
      </c>
      <c r="U310" s="1" t="s">
        <v>1807</v>
      </c>
      <c r="V310" s="1" t="s">
        <v>108</v>
      </c>
    </row>
    <row r="311" spans="1:22">
      <c r="A311" s="17">
        <v>-76.971999999999994</v>
      </c>
      <c r="B311" s="17">
        <v>38.862169999999999</v>
      </c>
      <c r="C311" s="17">
        <v>1225</v>
      </c>
      <c r="D311" s="1" t="s">
        <v>252</v>
      </c>
      <c r="E311" s="1" t="s">
        <v>1808</v>
      </c>
      <c r="F311" s="1" t="s">
        <v>1809</v>
      </c>
      <c r="G311" s="1" t="s">
        <v>514</v>
      </c>
      <c r="H311" s="1" t="s">
        <v>268</v>
      </c>
      <c r="I311" s="32"/>
      <c r="J311" s="17">
        <v>176</v>
      </c>
      <c r="K311" s="17">
        <v>38.862160000000003</v>
      </c>
      <c r="L311" s="17">
        <v>-76.971999999999994</v>
      </c>
      <c r="M311" s="17">
        <v>0</v>
      </c>
      <c r="N311" s="17">
        <v>0</v>
      </c>
      <c r="O311" s="17">
        <v>176</v>
      </c>
      <c r="P311" s="17">
        <v>0</v>
      </c>
      <c r="Q311" s="17">
        <v>0</v>
      </c>
      <c r="R311" s="19"/>
      <c r="S311" s="17">
        <v>402434.5</v>
      </c>
      <c r="T311" s="17">
        <v>132705.5</v>
      </c>
      <c r="U311" s="19"/>
      <c r="V311" s="1" t="s">
        <v>108</v>
      </c>
    </row>
    <row r="312" spans="1:22">
      <c r="A312" s="17">
        <v>-76.980699999999999</v>
      </c>
      <c r="B312" s="17">
        <v>38.904820000000001</v>
      </c>
      <c r="C312" s="17">
        <v>1226</v>
      </c>
      <c r="D312" s="1" t="s">
        <v>208</v>
      </c>
      <c r="E312" s="1" t="s">
        <v>1810</v>
      </c>
      <c r="F312" s="1" t="s">
        <v>1811</v>
      </c>
      <c r="G312" s="1" t="s">
        <v>215</v>
      </c>
      <c r="H312" s="1" t="s">
        <v>268</v>
      </c>
      <c r="I312" s="32"/>
      <c r="J312" s="17">
        <v>4</v>
      </c>
      <c r="K312" s="17">
        <v>38.904600000000002</v>
      </c>
      <c r="L312" s="17">
        <v>-76.980800000000002</v>
      </c>
      <c r="M312" s="17">
        <v>0</v>
      </c>
      <c r="N312" s="17">
        <v>2</v>
      </c>
      <c r="O312" s="17">
        <v>0</v>
      </c>
      <c r="P312" s="17">
        <v>2</v>
      </c>
      <c r="Q312" s="17">
        <v>0</v>
      </c>
      <c r="R312" s="17">
        <v>73518</v>
      </c>
      <c r="S312" s="17">
        <v>401671.2</v>
      </c>
      <c r="T312" s="17">
        <v>137439.79999999999</v>
      </c>
      <c r="U312" s="1" t="s">
        <v>1814</v>
      </c>
      <c r="V312" s="1" t="s">
        <v>108</v>
      </c>
    </row>
    <row r="313" spans="1:22">
      <c r="A313" s="17">
        <v>-76.991399999999999</v>
      </c>
      <c r="B313" s="17">
        <v>38.882429999999999</v>
      </c>
      <c r="C313" s="17">
        <v>1227</v>
      </c>
      <c r="D313" s="1" t="s">
        <v>156</v>
      </c>
      <c r="E313" s="1" t="s">
        <v>1815</v>
      </c>
      <c r="F313" s="1" t="s">
        <v>1816</v>
      </c>
      <c r="G313" s="1" t="s">
        <v>514</v>
      </c>
      <c r="H313" s="1" t="s">
        <v>268</v>
      </c>
      <c r="I313" s="32"/>
      <c r="J313" s="17">
        <v>3</v>
      </c>
      <c r="K313" s="17">
        <v>38.882379999999998</v>
      </c>
      <c r="L313" s="17">
        <v>-76.991299999999995</v>
      </c>
      <c r="M313" s="17">
        <v>0</v>
      </c>
      <c r="N313" s="17">
        <v>2</v>
      </c>
      <c r="O313" s="17">
        <v>0</v>
      </c>
      <c r="P313" s="17">
        <v>1</v>
      </c>
      <c r="Q313" s="17">
        <v>0</v>
      </c>
      <c r="R313" s="17">
        <v>74406</v>
      </c>
      <c r="S313" s="17">
        <v>400750.3</v>
      </c>
      <c r="T313" s="17">
        <v>134954.5</v>
      </c>
      <c r="U313" s="1" t="s">
        <v>1817</v>
      </c>
      <c r="V313" s="1" t="s">
        <v>108</v>
      </c>
    </row>
    <row r="314" spans="1:22">
      <c r="A314" s="17">
        <v>-76.976600000000005</v>
      </c>
      <c r="B314" s="17">
        <v>38.872770000000003</v>
      </c>
      <c r="C314" s="17">
        <v>1228</v>
      </c>
      <c r="D314" s="1" t="s">
        <v>252</v>
      </c>
      <c r="E314" s="1" t="s">
        <v>1818</v>
      </c>
      <c r="F314" s="1" t="s">
        <v>1819</v>
      </c>
      <c r="G314" s="1" t="s">
        <v>215</v>
      </c>
      <c r="H314" s="1" t="s">
        <v>268</v>
      </c>
      <c r="I314" s="32"/>
      <c r="J314" s="17">
        <v>3</v>
      </c>
      <c r="K314" s="17">
        <v>38.87276</v>
      </c>
      <c r="L314" s="17">
        <v>-76.976600000000005</v>
      </c>
      <c r="M314" s="17">
        <v>0</v>
      </c>
      <c r="N314" s="17">
        <v>0</v>
      </c>
      <c r="O314" s="17">
        <v>3</v>
      </c>
      <c r="P314" s="17">
        <v>0</v>
      </c>
      <c r="Q314" s="17">
        <v>0</v>
      </c>
      <c r="R314" s="19"/>
      <c r="S314" s="17">
        <v>402027.2</v>
      </c>
      <c r="T314" s="17">
        <v>133881.60000000001</v>
      </c>
      <c r="U314" s="19"/>
      <c r="V314" s="1" t="s">
        <v>108</v>
      </c>
    </row>
    <row r="315" spans="1:22">
      <c r="A315" s="17">
        <v>-77.018000000000001</v>
      </c>
      <c r="B315" s="17">
        <v>38.913200000000003</v>
      </c>
      <c r="C315" s="17">
        <v>1230</v>
      </c>
      <c r="D315" s="1" t="s">
        <v>156</v>
      </c>
      <c r="E315" s="1" t="s">
        <v>1820</v>
      </c>
      <c r="F315" s="1" t="s">
        <v>1821</v>
      </c>
      <c r="G315" s="1" t="s">
        <v>514</v>
      </c>
      <c r="H315" s="1" t="s">
        <v>268</v>
      </c>
      <c r="I315" s="32"/>
      <c r="J315" s="17">
        <v>1</v>
      </c>
      <c r="K315" s="19"/>
      <c r="L315" s="19"/>
      <c r="M315" s="17">
        <v>0</v>
      </c>
      <c r="N315" s="17">
        <v>1</v>
      </c>
      <c r="O315" s="17">
        <v>0</v>
      </c>
      <c r="P315" s="17">
        <v>0</v>
      </c>
      <c r="Q315" s="17">
        <v>0</v>
      </c>
      <c r="R315" s="17">
        <v>218457</v>
      </c>
      <c r="S315" s="17">
        <v>398442.4</v>
      </c>
      <c r="T315" s="17">
        <v>138370.1</v>
      </c>
      <c r="U315" s="1" t="s">
        <v>1822</v>
      </c>
      <c r="V315" s="1" t="s">
        <v>108</v>
      </c>
    </row>
    <row r="316" spans="1:22">
      <c r="A316" s="17">
        <v>-76.934600000000003</v>
      </c>
      <c r="B316" s="17">
        <v>38.903089999999999</v>
      </c>
      <c r="C316" s="17">
        <v>1231</v>
      </c>
      <c r="D316" s="1" t="s">
        <v>166</v>
      </c>
      <c r="E316" s="1" t="s">
        <v>1823</v>
      </c>
      <c r="F316" s="1" t="s">
        <v>1824</v>
      </c>
      <c r="G316" s="1" t="s">
        <v>215</v>
      </c>
      <c r="H316" s="1" t="s">
        <v>268</v>
      </c>
      <c r="I316" s="32"/>
      <c r="J316" s="17">
        <v>2</v>
      </c>
      <c r="K316" s="17">
        <v>38.903080000000003</v>
      </c>
      <c r="L316" s="17">
        <v>76.934640000000002</v>
      </c>
      <c r="M316" s="17">
        <v>0</v>
      </c>
      <c r="N316" s="17">
        <v>1</v>
      </c>
      <c r="O316" s="17">
        <v>0</v>
      </c>
      <c r="P316" s="17">
        <v>1</v>
      </c>
      <c r="Q316" s="17">
        <v>0</v>
      </c>
      <c r="R316" s="17">
        <v>311494</v>
      </c>
      <c r="S316" s="17">
        <v>405669.3</v>
      </c>
      <c r="T316" s="17">
        <v>137249.60000000001</v>
      </c>
      <c r="U316" s="1" t="s">
        <v>1825</v>
      </c>
      <c r="V316" s="1" t="s">
        <v>108</v>
      </c>
    </row>
    <row r="317" spans="1:22">
      <c r="A317" s="17">
        <v>-77.0304</v>
      </c>
      <c r="B317" s="17">
        <v>38.973820000000003</v>
      </c>
      <c r="C317" s="17">
        <v>1233</v>
      </c>
      <c r="D317" s="1" t="s">
        <v>966</v>
      </c>
      <c r="E317" s="1" t="s">
        <v>1826</v>
      </c>
      <c r="F317" s="1" t="s">
        <v>1827</v>
      </c>
      <c r="G317" s="1" t="s">
        <v>215</v>
      </c>
      <c r="H317" s="1" t="s">
        <v>383</v>
      </c>
      <c r="I317" s="32"/>
      <c r="J317" s="17">
        <v>80</v>
      </c>
      <c r="K317" s="17">
        <v>38.97381</v>
      </c>
      <c r="L317" s="17">
        <v>-77.0304</v>
      </c>
      <c r="M317" s="17">
        <v>16</v>
      </c>
      <c r="N317" s="17">
        <v>64</v>
      </c>
      <c r="O317" s="17">
        <v>0</v>
      </c>
      <c r="P317" s="17">
        <v>0</v>
      </c>
      <c r="Q317" s="17">
        <v>0</v>
      </c>
      <c r="R317" s="17">
        <v>316864</v>
      </c>
      <c r="S317" s="17">
        <v>397366.2</v>
      </c>
      <c r="T317" s="17">
        <v>145099.5</v>
      </c>
      <c r="U317" s="1" t="s">
        <v>1828</v>
      </c>
      <c r="V317" s="1" t="s">
        <v>108</v>
      </c>
    </row>
    <row r="318" spans="1:22">
      <c r="A318" s="17">
        <v>-76.996700000000004</v>
      </c>
      <c r="B318" s="17">
        <v>38.82891</v>
      </c>
      <c r="C318" s="17">
        <v>1234</v>
      </c>
      <c r="D318" s="1" t="s">
        <v>252</v>
      </c>
      <c r="E318" s="1" t="s">
        <v>1829</v>
      </c>
      <c r="F318" s="1" t="s">
        <v>1830</v>
      </c>
      <c r="G318" s="1" t="s">
        <v>514</v>
      </c>
      <c r="H318" s="1" t="s">
        <v>268</v>
      </c>
      <c r="I318" s="32"/>
      <c r="J318" s="17">
        <v>275</v>
      </c>
      <c r="K318" s="17">
        <v>38.828899999999997</v>
      </c>
      <c r="L318" s="17">
        <v>-76.996700000000004</v>
      </c>
      <c r="M318" s="17">
        <v>0</v>
      </c>
      <c r="N318" s="17">
        <v>0</v>
      </c>
      <c r="O318" s="17">
        <v>275</v>
      </c>
      <c r="P318" s="17">
        <v>0</v>
      </c>
      <c r="Q318" s="17">
        <v>0</v>
      </c>
      <c r="R318" s="17">
        <v>149585</v>
      </c>
      <c r="S318" s="17">
        <v>400290.2</v>
      </c>
      <c r="T318" s="17">
        <v>129012.7</v>
      </c>
      <c r="U318" s="1" t="s">
        <v>1831</v>
      </c>
      <c r="V318" s="1" t="s">
        <v>108</v>
      </c>
    </row>
    <row r="319" spans="1:22">
      <c r="A319" s="17">
        <v>-76.997500000000002</v>
      </c>
      <c r="B319" s="17">
        <v>38.927100000000003</v>
      </c>
      <c r="C319" s="17">
        <v>1236</v>
      </c>
      <c r="D319" s="1" t="s">
        <v>208</v>
      </c>
      <c r="E319" s="1" t="s">
        <v>1833</v>
      </c>
      <c r="F319" s="1" t="s">
        <v>1835</v>
      </c>
      <c r="G319" s="1" t="s">
        <v>215</v>
      </c>
      <c r="H319" s="1" t="s">
        <v>268</v>
      </c>
      <c r="I319" s="32"/>
      <c r="J319" s="17">
        <v>80</v>
      </c>
      <c r="K319" s="17">
        <v>38.927100000000003</v>
      </c>
      <c r="L319" s="17">
        <v>-76.997500000000002</v>
      </c>
      <c r="M319" s="17">
        <v>15</v>
      </c>
      <c r="N319" s="17">
        <v>0</v>
      </c>
      <c r="O319" s="17">
        <v>65</v>
      </c>
      <c r="P319" s="17">
        <v>0</v>
      </c>
      <c r="Q319" s="17">
        <v>0</v>
      </c>
      <c r="R319" s="17">
        <v>4114</v>
      </c>
      <c r="S319" s="17">
        <v>400216.1</v>
      </c>
      <c r="T319" s="17">
        <v>139913.1</v>
      </c>
      <c r="U319" s="1" t="s">
        <v>1836</v>
      </c>
      <c r="V319" s="1" t="s">
        <v>108</v>
      </c>
    </row>
    <row r="320" spans="1:22">
      <c r="A320" s="17">
        <v>-77.014899999999997</v>
      </c>
      <c r="B320" s="17">
        <v>38.900689999999997</v>
      </c>
      <c r="C320" s="17">
        <v>1237</v>
      </c>
      <c r="D320" s="1" t="s">
        <v>156</v>
      </c>
      <c r="E320" s="1" t="s">
        <v>1837</v>
      </c>
      <c r="F320" s="1" t="s">
        <v>1838</v>
      </c>
      <c r="G320" s="1" t="s">
        <v>215</v>
      </c>
      <c r="H320" s="65" t="s">
        <v>891</v>
      </c>
      <c r="I320" s="66"/>
      <c r="J320" s="17">
        <v>142</v>
      </c>
      <c r="K320" s="17">
        <v>38.900680000000001</v>
      </c>
      <c r="L320" s="17">
        <v>-77.014899999999997</v>
      </c>
      <c r="M320" s="17">
        <v>22</v>
      </c>
      <c r="N320" s="17">
        <v>49</v>
      </c>
      <c r="O320" s="17">
        <v>4</v>
      </c>
      <c r="P320" s="17">
        <v>67</v>
      </c>
      <c r="Q320" s="17">
        <v>0</v>
      </c>
      <c r="R320" s="17">
        <v>311690</v>
      </c>
      <c r="S320" s="17">
        <v>398707.8</v>
      </c>
      <c r="T320" s="17">
        <v>136981.20000000001</v>
      </c>
      <c r="U320" s="1" t="s">
        <v>1839</v>
      </c>
      <c r="V320" s="1" t="s">
        <v>108</v>
      </c>
    </row>
    <row r="321" spans="1:22">
      <c r="A321" s="17">
        <v>-77.032499999999999</v>
      </c>
      <c r="B321" s="17">
        <v>38.95767</v>
      </c>
      <c r="C321" s="17">
        <v>1238</v>
      </c>
      <c r="D321" s="1" t="s">
        <v>966</v>
      </c>
      <c r="E321" s="1" t="s">
        <v>1840</v>
      </c>
      <c r="F321" s="1" t="s">
        <v>1841</v>
      </c>
      <c r="G321" s="1" t="s">
        <v>99</v>
      </c>
      <c r="H321" s="1" t="s">
        <v>268</v>
      </c>
      <c r="I321" s="32"/>
      <c r="J321" s="17">
        <v>34</v>
      </c>
      <c r="K321" s="17">
        <v>38.957659999999997</v>
      </c>
      <c r="L321" s="17">
        <v>-77.032499999999999</v>
      </c>
      <c r="M321" s="17">
        <v>2</v>
      </c>
      <c r="N321" s="17">
        <v>32</v>
      </c>
      <c r="O321" s="17">
        <v>0</v>
      </c>
      <c r="P321" s="17">
        <v>0</v>
      </c>
      <c r="Q321" s="17">
        <v>0</v>
      </c>
      <c r="R321" s="17">
        <v>257901</v>
      </c>
      <c r="S321" s="17">
        <v>397183.4</v>
      </c>
      <c r="T321" s="17">
        <v>143306.6</v>
      </c>
      <c r="U321" s="1" t="s">
        <v>1842</v>
      </c>
      <c r="V321" s="1" t="s">
        <v>108</v>
      </c>
    </row>
    <row r="322" spans="1:22">
      <c r="A322" s="17">
        <v>-76.934700000000007</v>
      </c>
      <c r="B322" s="17">
        <v>38.883240000000001</v>
      </c>
      <c r="C322" s="17">
        <v>1239</v>
      </c>
      <c r="D322" s="1" t="s">
        <v>166</v>
      </c>
      <c r="E322" s="1" t="s">
        <v>1843</v>
      </c>
      <c r="F322" s="1" t="s">
        <v>1844</v>
      </c>
      <c r="G322" s="1" t="s">
        <v>514</v>
      </c>
      <c r="H322" s="1" t="s">
        <v>268</v>
      </c>
      <c r="I322" s="32"/>
      <c r="J322" s="17">
        <v>29</v>
      </c>
      <c r="K322" s="17">
        <v>38.883229999999998</v>
      </c>
      <c r="L322" s="17">
        <v>-76.934700000000007</v>
      </c>
      <c r="M322" s="17">
        <v>3</v>
      </c>
      <c r="N322" s="17">
        <v>25</v>
      </c>
      <c r="O322" s="17">
        <v>1</v>
      </c>
      <c r="P322" s="17">
        <v>0</v>
      </c>
      <c r="Q322" s="17">
        <v>0</v>
      </c>
      <c r="R322" s="17">
        <v>18411</v>
      </c>
      <c r="S322" s="17">
        <v>405663.8</v>
      </c>
      <c r="T322" s="17">
        <v>135045.9</v>
      </c>
      <c r="U322" s="1" t="s">
        <v>1845</v>
      </c>
      <c r="V322" s="1" t="s">
        <v>108</v>
      </c>
    </row>
    <row r="323" spans="1:22">
      <c r="A323" s="17">
        <v>-77.016099999999994</v>
      </c>
      <c r="B323" s="17">
        <v>38.949570000000001</v>
      </c>
      <c r="C323" s="17">
        <v>1240</v>
      </c>
      <c r="D323" s="1" t="s">
        <v>966</v>
      </c>
      <c r="E323" s="1" t="s">
        <v>1846</v>
      </c>
      <c r="F323" s="1" t="s">
        <v>1847</v>
      </c>
      <c r="G323" s="1" t="s">
        <v>514</v>
      </c>
      <c r="H323" s="1" t="s">
        <v>268</v>
      </c>
      <c r="I323" s="32"/>
      <c r="J323" s="17">
        <v>23</v>
      </c>
      <c r="K323" s="17">
        <v>38.94952</v>
      </c>
      <c r="L323" s="17">
        <v>-77.016099999999994</v>
      </c>
      <c r="M323" s="17">
        <v>7</v>
      </c>
      <c r="N323" s="17">
        <v>9</v>
      </c>
      <c r="O323" s="17">
        <v>0</v>
      </c>
      <c r="P323" s="17">
        <v>7</v>
      </c>
      <c r="Q323" s="17">
        <v>0</v>
      </c>
      <c r="R323" s="17">
        <v>243897</v>
      </c>
      <c r="S323" s="17">
        <v>398602.6</v>
      </c>
      <c r="T323" s="17">
        <v>142407.29999999999</v>
      </c>
      <c r="U323" s="1" t="s">
        <v>1848</v>
      </c>
      <c r="V323" s="1" t="s">
        <v>108</v>
      </c>
    </row>
    <row r="324" spans="1:22">
      <c r="A324" s="17">
        <v>-76.9696</v>
      </c>
      <c r="B324" s="17">
        <v>38.871789999999997</v>
      </c>
      <c r="C324" s="17">
        <v>1241</v>
      </c>
      <c r="D324" s="1" t="s">
        <v>166</v>
      </c>
      <c r="E324" s="1" t="s">
        <v>1849</v>
      </c>
      <c r="F324" s="1" t="s">
        <v>1850</v>
      </c>
      <c r="G324" s="1" t="s">
        <v>215</v>
      </c>
      <c r="H324" s="1" t="s">
        <v>268</v>
      </c>
      <c r="I324" s="32"/>
      <c r="J324" s="17">
        <v>21</v>
      </c>
      <c r="K324" s="17">
        <v>38.871789999999997</v>
      </c>
      <c r="L324" s="17">
        <v>-76.9696</v>
      </c>
      <c r="M324" s="17">
        <v>0</v>
      </c>
      <c r="N324" s="17">
        <v>21</v>
      </c>
      <c r="O324" s="17">
        <v>0</v>
      </c>
      <c r="P324" s="17">
        <v>0</v>
      </c>
      <c r="Q324" s="17">
        <v>0</v>
      </c>
      <c r="R324" s="17">
        <v>46174</v>
      </c>
      <c r="S324" s="17">
        <v>402634.5</v>
      </c>
      <c r="T324" s="17">
        <v>133773.79999999999</v>
      </c>
      <c r="U324" s="1" t="s">
        <v>1851</v>
      </c>
      <c r="V324" s="1" t="s">
        <v>108</v>
      </c>
    </row>
    <row r="325" spans="1:22">
      <c r="A325" s="17">
        <v>-76.988699999999994</v>
      </c>
      <c r="B325" s="17">
        <v>38.865499999999997</v>
      </c>
      <c r="C325" s="17">
        <v>1242</v>
      </c>
      <c r="D325" s="1" t="s">
        <v>252</v>
      </c>
      <c r="E325" s="1" t="s">
        <v>1852</v>
      </c>
      <c r="F325" s="1" t="s">
        <v>1853</v>
      </c>
      <c r="G325" s="1" t="s">
        <v>215</v>
      </c>
      <c r="H325" s="1" t="s">
        <v>268</v>
      </c>
      <c r="I325" s="32"/>
      <c r="J325" s="17">
        <v>39</v>
      </c>
      <c r="K325" s="17">
        <v>38.865389999999998</v>
      </c>
      <c r="L325" s="17">
        <v>-76.988399999999999</v>
      </c>
      <c r="M325" s="17">
        <v>7</v>
      </c>
      <c r="N325" s="17">
        <v>14</v>
      </c>
      <c r="O325" s="17">
        <v>18</v>
      </c>
      <c r="P325" s="17">
        <v>0</v>
      </c>
      <c r="Q325" s="17">
        <v>0</v>
      </c>
      <c r="R325" s="17">
        <v>318770</v>
      </c>
      <c r="S325" s="17">
        <v>400978.9</v>
      </c>
      <c r="T325" s="17">
        <v>133075.1</v>
      </c>
      <c r="U325" s="1" t="s">
        <v>1854</v>
      </c>
      <c r="V325" s="1" t="s">
        <v>108</v>
      </c>
    </row>
    <row r="326" spans="1:22">
      <c r="A326" s="17">
        <v>-77.020300000000006</v>
      </c>
      <c r="B326" s="17">
        <v>38.95561</v>
      </c>
      <c r="C326" s="17">
        <v>1243</v>
      </c>
      <c r="D326" s="1" t="s">
        <v>966</v>
      </c>
      <c r="E326" s="1" t="s">
        <v>1857</v>
      </c>
      <c r="F326" s="1" t="s">
        <v>1858</v>
      </c>
      <c r="G326" s="1" t="s">
        <v>215</v>
      </c>
      <c r="H326" s="1" t="s">
        <v>268</v>
      </c>
      <c r="I326" s="32"/>
      <c r="J326" s="17">
        <v>14</v>
      </c>
      <c r="K326" s="17">
        <v>38.95561</v>
      </c>
      <c r="L326" s="17">
        <v>-77.020300000000006</v>
      </c>
      <c r="M326" s="17">
        <v>7</v>
      </c>
      <c r="N326" s="17">
        <v>5</v>
      </c>
      <c r="O326" s="17">
        <v>0</v>
      </c>
      <c r="P326" s="17">
        <v>2</v>
      </c>
      <c r="Q326" s="17">
        <v>0</v>
      </c>
      <c r="R326" s="17">
        <v>246749</v>
      </c>
      <c r="S326" s="17">
        <v>398243.3</v>
      </c>
      <c r="T326" s="17">
        <v>143078.29999999999</v>
      </c>
      <c r="U326" s="1" t="s">
        <v>1859</v>
      </c>
      <c r="V326" s="1" t="s">
        <v>108</v>
      </c>
    </row>
    <row r="327" spans="1:22">
      <c r="A327" s="17">
        <v>-77.020099999999999</v>
      </c>
      <c r="B327" s="17">
        <v>38.955570000000002</v>
      </c>
      <c r="C327" s="17">
        <v>1244</v>
      </c>
      <c r="D327" s="1" t="s">
        <v>966</v>
      </c>
      <c r="E327" s="1" t="s">
        <v>1860</v>
      </c>
      <c r="F327" s="1" t="s">
        <v>1861</v>
      </c>
      <c r="G327" s="1" t="s">
        <v>215</v>
      </c>
      <c r="H327" s="1" t="s">
        <v>268</v>
      </c>
      <c r="I327" s="32"/>
      <c r="J327" s="17">
        <v>12</v>
      </c>
      <c r="K327" s="17">
        <v>38.955559999999998</v>
      </c>
      <c r="L327" s="17">
        <v>-77.020099999999999</v>
      </c>
      <c r="M327" s="17">
        <v>5</v>
      </c>
      <c r="N327" s="17">
        <v>4</v>
      </c>
      <c r="O327" s="17">
        <v>0</v>
      </c>
      <c r="P327" s="17">
        <v>3</v>
      </c>
      <c r="Q327" s="17">
        <v>0</v>
      </c>
      <c r="R327" s="17">
        <v>285180</v>
      </c>
      <c r="S327" s="17">
        <v>398261.1</v>
      </c>
      <c r="T327" s="17">
        <v>143073.1</v>
      </c>
      <c r="U327" s="1" t="s">
        <v>1862</v>
      </c>
      <c r="V327" s="1" t="s">
        <v>108</v>
      </c>
    </row>
    <row r="328" spans="1:22">
      <c r="A328" s="17">
        <v>-76.933499999999995</v>
      </c>
      <c r="B328" s="17">
        <v>38.904139999999998</v>
      </c>
      <c r="C328" s="17">
        <v>1245</v>
      </c>
      <c r="D328" s="1" t="s">
        <v>166</v>
      </c>
      <c r="E328" s="1" t="s">
        <v>1863</v>
      </c>
      <c r="F328" s="1" t="s">
        <v>1864</v>
      </c>
      <c r="G328" s="1" t="s">
        <v>215</v>
      </c>
      <c r="H328" s="1" t="s">
        <v>268</v>
      </c>
      <c r="I328" s="32"/>
      <c r="J328" s="17">
        <v>12</v>
      </c>
      <c r="K328" s="17">
        <v>38.904130000000002</v>
      </c>
      <c r="L328" s="17">
        <v>-76.933499999999995</v>
      </c>
      <c r="M328" s="17">
        <v>0</v>
      </c>
      <c r="N328" s="17">
        <v>12</v>
      </c>
      <c r="O328" s="17">
        <v>0</v>
      </c>
      <c r="P328" s="17">
        <v>0</v>
      </c>
      <c r="Q328" s="17">
        <v>0</v>
      </c>
      <c r="R328" s="17">
        <v>74984</v>
      </c>
      <c r="S328" s="17">
        <v>405771.7</v>
      </c>
      <c r="T328" s="17">
        <v>137365.9</v>
      </c>
      <c r="U328" s="1" t="s">
        <v>1865</v>
      </c>
      <c r="V328" s="1" t="s">
        <v>108</v>
      </c>
    </row>
    <row r="329" spans="1:22">
      <c r="A329" s="17">
        <v>-76.980199999999996</v>
      </c>
      <c r="B329" s="17">
        <v>38.866129999999998</v>
      </c>
      <c r="C329" s="17">
        <v>1246</v>
      </c>
      <c r="D329" s="1" t="s">
        <v>252</v>
      </c>
      <c r="E329" s="1" t="s">
        <v>1866</v>
      </c>
      <c r="F329" s="1" t="s">
        <v>1867</v>
      </c>
      <c r="G329" s="1" t="s">
        <v>215</v>
      </c>
      <c r="H329" s="1" t="s">
        <v>268</v>
      </c>
      <c r="I329" s="32"/>
      <c r="J329" s="17">
        <v>0</v>
      </c>
      <c r="K329" s="17">
        <v>38.866120000000002</v>
      </c>
      <c r="L329" s="17">
        <v>-76.980199999999996</v>
      </c>
      <c r="M329" s="17">
        <v>0</v>
      </c>
      <c r="N329" s="17">
        <v>0</v>
      </c>
      <c r="O329" s="17">
        <v>0</v>
      </c>
      <c r="P329" s="17">
        <v>0</v>
      </c>
      <c r="Q329" s="17">
        <v>0</v>
      </c>
      <c r="R329" s="17">
        <v>57586</v>
      </c>
      <c r="S329" s="17">
        <v>401720.1</v>
      </c>
      <c r="T329" s="17">
        <v>133144.6</v>
      </c>
      <c r="U329" s="1" t="s">
        <v>1868</v>
      </c>
      <c r="V329" s="1" t="s">
        <v>108</v>
      </c>
    </row>
    <row r="330" spans="1:22">
      <c r="A330" s="17">
        <v>-76.979600000000005</v>
      </c>
      <c r="B330" s="17">
        <v>38.927799999999998</v>
      </c>
      <c r="C330" s="17">
        <v>1248</v>
      </c>
      <c r="D330" s="1" t="s">
        <v>208</v>
      </c>
      <c r="E330" s="1" t="s">
        <v>1869</v>
      </c>
      <c r="F330" s="1" t="s">
        <v>1870</v>
      </c>
      <c r="G330" s="1" t="s">
        <v>215</v>
      </c>
      <c r="H330" s="1" t="s">
        <v>268</v>
      </c>
      <c r="I330" s="32"/>
      <c r="J330" s="17">
        <v>63</v>
      </c>
      <c r="K330" s="17">
        <v>38.927790000000002</v>
      </c>
      <c r="L330" s="17">
        <v>-76.979600000000005</v>
      </c>
      <c r="M330" s="17">
        <v>13</v>
      </c>
      <c r="N330" s="17">
        <v>50</v>
      </c>
      <c r="O330" s="17">
        <v>0</v>
      </c>
      <c r="P330" s="17">
        <v>0</v>
      </c>
      <c r="Q330" s="17">
        <v>0</v>
      </c>
      <c r="R330" s="17">
        <v>56748</v>
      </c>
      <c r="S330" s="17">
        <v>401766.5</v>
      </c>
      <c r="T330" s="17">
        <v>139990.79999999999</v>
      </c>
      <c r="U330" s="1" t="s">
        <v>1871</v>
      </c>
      <c r="V330" s="1" t="s">
        <v>108</v>
      </c>
    </row>
    <row r="331" spans="1:22">
      <c r="A331" s="17">
        <v>-77.024799999999999</v>
      </c>
      <c r="B331" s="17">
        <v>38.956499999999998</v>
      </c>
      <c r="C331" s="17">
        <v>1249</v>
      </c>
      <c r="D331" s="1" t="s">
        <v>966</v>
      </c>
      <c r="E331" s="1" t="s">
        <v>1872</v>
      </c>
      <c r="F331" s="1" t="s">
        <v>1873</v>
      </c>
      <c r="G331" s="1" t="s">
        <v>99</v>
      </c>
      <c r="H331" s="65" t="s">
        <v>1083</v>
      </c>
      <c r="I331" s="66"/>
      <c r="J331" s="17">
        <v>38</v>
      </c>
      <c r="K331" s="17">
        <v>38.956490000000002</v>
      </c>
      <c r="L331" s="17">
        <v>-77.024799999999999</v>
      </c>
      <c r="M331" s="17">
        <v>3</v>
      </c>
      <c r="N331" s="17">
        <v>35</v>
      </c>
      <c r="O331" s="17">
        <v>0</v>
      </c>
      <c r="P331" s="17">
        <v>0</v>
      </c>
      <c r="Q331" s="17">
        <v>0</v>
      </c>
      <c r="R331" s="19"/>
      <c r="S331" s="17">
        <v>397851.3</v>
      </c>
      <c r="T331" s="17">
        <v>143176.6</v>
      </c>
      <c r="U331" s="19"/>
      <c r="V331" s="1" t="s">
        <v>108</v>
      </c>
    </row>
    <row r="332" spans="1:22">
      <c r="A332" s="17">
        <v>-77.026799999999994</v>
      </c>
      <c r="B332" s="17">
        <v>38.957619999999999</v>
      </c>
      <c r="C332" s="17">
        <v>1250</v>
      </c>
      <c r="D332" s="1" t="s">
        <v>966</v>
      </c>
      <c r="E332" s="1" t="s">
        <v>1874</v>
      </c>
      <c r="F332" s="1" t="s">
        <v>1875</v>
      </c>
      <c r="G332" s="1" t="s">
        <v>99</v>
      </c>
      <c r="H332" s="1" t="s">
        <v>268</v>
      </c>
      <c r="I332" s="32"/>
      <c r="J332" s="17">
        <v>52</v>
      </c>
      <c r="K332" s="17">
        <v>38.957610000000003</v>
      </c>
      <c r="L332" s="17">
        <v>-77.026799999999994</v>
      </c>
      <c r="M332" s="17">
        <v>8</v>
      </c>
      <c r="N332" s="17">
        <v>36</v>
      </c>
      <c r="O332" s="17">
        <v>2</v>
      </c>
      <c r="P332" s="17">
        <v>6</v>
      </c>
      <c r="Q332" s="17">
        <v>0</v>
      </c>
      <c r="R332" s="17">
        <v>254436</v>
      </c>
      <c r="S332" s="17">
        <v>397680.2</v>
      </c>
      <c r="T332" s="17">
        <v>143301.20000000001</v>
      </c>
      <c r="U332" s="1" t="s">
        <v>1878</v>
      </c>
      <c r="V332" s="1" t="s">
        <v>108</v>
      </c>
    </row>
    <row r="333" spans="1:22">
      <c r="A333" s="17">
        <v>-76.932500000000005</v>
      </c>
      <c r="B333" s="17">
        <v>38.889229999999998</v>
      </c>
      <c r="C333" s="17">
        <v>1251</v>
      </c>
      <c r="D333" s="1" t="s">
        <v>166</v>
      </c>
      <c r="E333" s="1" t="s">
        <v>1880</v>
      </c>
      <c r="F333" s="1" t="s">
        <v>1881</v>
      </c>
      <c r="G333" s="1" t="s">
        <v>99</v>
      </c>
      <c r="H333" s="1" t="s">
        <v>268</v>
      </c>
      <c r="I333" s="32"/>
      <c r="J333" s="17">
        <v>28</v>
      </c>
      <c r="K333" s="17">
        <v>38.889229999999998</v>
      </c>
      <c r="L333" s="17">
        <v>-76.932500000000005</v>
      </c>
      <c r="M333" s="17">
        <v>0</v>
      </c>
      <c r="N333" s="17">
        <v>0</v>
      </c>
      <c r="O333" s="17">
        <v>0</v>
      </c>
      <c r="P333" s="17">
        <v>28</v>
      </c>
      <c r="Q333" s="17">
        <v>0</v>
      </c>
      <c r="R333" s="19"/>
      <c r="S333" s="17">
        <v>405860</v>
      </c>
      <c r="T333" s="17">
        <v>135711.4</v>
      </c>
      <c r="U333" s="19"/>
      <c r="V333" s="1" t="s">
        <v>108</v>
      </c>
    </row>
    <row r="334" spans="1:22">
      <c r="A334" s="17">
        <v>-77.028700000000001</v>
      </c>
      <c r="B334" s="17">
        <v>38.936309999999999</v>
      </c>
      <c r="C334" s="17">
        <v>1252</v>
      </c>
      <c r="D334" s="1" t="s">
        <v>966</v>
      </c>
      <c r="E334" s="1" t="s">
        <v>1882</v>
      </c>
      <c r="F334" s="1" t="s">
        <v>1883</v>
      </c>
      <c r="G334" s="1" t="s">
        <v>99</v>
      </c>
      <c r="H334" s="65" t="s">
        <v>891</v>
      </c>
      <c r="I334" s="66"/>
      <c r="J334" s="17">
        <v>149</v>
      </c>
      <c r="K334" s="17">
        <v>38.936219999999999</v>
      </c>
      <c r="L334" s="17">
        <v>-77.028599999999997</v>
      </c>
      <c r="M334" s="17">
        <v>58</v>
      </c>
      <c r="N334" s="17">
        <v>66</v>
      </c>
      <c r="O334" s="17">
        <v>24</v>
      </c>
      <c r="P334" s="17">
        <v>1</v>
      </c>
      <c r="Q334" s="17">
        <v>0</v>
      </c>
      <c r="R334" s="17">
        <v>283920</v>
      </c>
      <c r="S334" s="17">
        <v>397513.1</v>
      </c>
      <c r="T334" s="17">
        <v>140935.4</v>
      </c>
      <c r="U334" s="1" t="s">
        <v>1885</v>
      </c>
      <c r="V334" s="1" t="s">
        <v>108</v>
      </c>
    </row>
    <row r="335" spans="1:22">
      <c r="A335" s="17">
        <v>-76.986199999999997</v>
      </c>
      <c r="B335" s="17">
        <v>38.91357</v>
      </c>
      <c r="C335" s="17">
        <v>1253</v>
      </c>
      <c r="D335" s="1" t="s">
        <v>208</v>
      </c>
      <c r="E335" s="1" t="s">
        <v>1886</v>
      </c>
      <c r="F335" s="1" t="s">
        <v>1887</v>
      </c>
      <c r="G335" s="1" t="s">
        <v>99</v>
      </c>
      <c r="H335" s="65" t="s">
        <v>891</v>
      </c>
      <c r="I335" s="66"/>
      <c r="J335" s="17">
        <v>113</v>
      </c>
      <c r="K335" s="17">
        <v>38.913559999999997</v>
      </c>
      <c r="L335" s="17">
        <v>-76.986199999999997</v>
      </c>
      <c r="M335" s="17">
        <v>28</v>
      </c>
      <c r="N335" s="17">
        <v>85</v>
      </c>
      <c r="O335" s="17">
        <v>0</v>
      </c>
      <c r="P335" s="17">
        <v>0</v>
      </c>
      <c r="Q335" s="17">
        <v>0</v>
      </c>
      <c r="R335" s="17">
        <v>54496</v>
      </c>
      <c r="S335" s="17">
        <v>401196.9</v>
      </c>
      <c r="T335" s="17">
        <v>138410.4</v>
      </c>
      <c r="U335" s="1" t="s">
        <v>1888</v>
      </c>
      <c r="V335" s="1" t="s">
        <v>108</v>
      </c>
    </row>
    <row r="336" spans="1:22">
      <c r="A336" s="17">
        <v>-77.017099999999999</v>
      </c>
      <c r="B336" s="17">
        <v>38.878390000000003</v>
      </c>
      <c r="C336" s="17">
        <v>1254</v>
      </c>
      <c r="D336" s="1" t="s">
        <v>156</v>
      </c>
      <c r="E336" s="1" t="s">
        <v>1889</v>
      </c>
      <c r="F336" s="1" t="s">
        <v>1890</v>
      </c>
      <c r="G336" s="1" t="s">
        <v>99</v>
      </c>
      <c r="H336" s="65" t="s">
        <v>891</v>
      </c>
      <c r="I336" s="66"/>
      <c r="J336" s="17">
        <v>133</v>
      </c>
      <c r="K336" s="17">
        <v>38.87838</v>
      </c>
      <c r="L336" s="17">
        <v>-77.017099999999999</v>
      </c>
      <c r="M336" s="17">
        <v>33</v>
      </c>
      <c r="N336" s="17">
        <v>100</v>
      </c>
      <c r="O336" s="17">
        <v>0</v>
      </c>
      <c r="P336" s="17">
        <v>0</v>
      </c>
      <c r="Q336" s="17">
        <v>0</v>
      </c>
      <c r="R336" s="17">
        <v>307103</v>
      </c>
      <c r="S336" s="17">
        <v>398517.5</v>
      </c>
      <c r="T336" s="17">
        <v>134505.70000000001</v>
      </c>
      <c r="U336" s="1" t="s">
        <v>1891</v>
      </c>
      <c r="V336" s="1" t="s">
        <v>108</v>
      </c>
    </row>
    <row r="337" spans="1:22">
      <c r="A337" s="17">
        <v>-77.029300000000006</v>
      </c>
      <c r="B337" s="17">
        <v>38.958150000000003</v>
      </c>
      <c r="C337" s="17">
        <v>1256</v>
      </c>
      <c r="D337" s="1" t="s">
        <v>966</v>
      </c>
      <c r="E337" s="1" t="s">
        <v>1892</v>
      </c>
      <c r="F337" s="1" t="s">
        <v>1893</v>
      </c>
      <c r="G337" s="1" t="s">
        <v>99</v>
      </c>
      <c r="H337" s="1" t="s">
        <v>268</v>
      </c>
      <c r="I337" s="32"/>
      <c r="J337" s="17">
        <v>1</v>
      </c>
      <c r="K337" s="17">
        <v>38.958150000000003</v>
      </c>
      <c r="L337" s="17">
        <v>-77.029300000000006</v>
      </c>
      <c r="M337" s="17">
        <v>0</v>
      </c>
      <c r="N337" s="17">
        <v>0</v>
      </c>
      <c r="O337" s="17">
        <v>0</v>
      </c>
      <c r="P337" s="17">
        <v>1</v>
      </c>
      <c r="Q337" s="17">
        <v>0</v>
      </c>
      <c r="R337" s="17">
        <v>253105</v>
      </c>
      <c r="S337" s="17">
        <v>397460.4</v>
      </c>
      <c r="T337" s="17">
        <v>143360.29999999999</v>
      </c>
      <c r="U337" s="1" t="s">
        <v>1896</v>
      </c>
      <c r="V337" s="1" t="s">
        <v>108</v>
      </c>
    </row>
    <row r="338" spans="1:22">
      <c r="A338" s="17">
        <v>-76.974000000000004</v>
      </c>
      <c r="B338" s="17">
        <v>38.898200000000003</v>
      </c>
      <c r="C338" s="17">
        <v>1257</v>
      </c>
      <c r="D338" s="1" t="s">
        <v>166</v>
      </c>
      <c r="E338" s="1" t="s">
        <v>1897</v>
      </c>
      <c r="F338" s="1" t="s">
        <v>1898</v>
      </c>
      <c r="G338" s="1" t="s">
        <v>215</v>
      </c>
      <c r="H338" s="1" t="s">
        <v>268</v>
      </c>
      <c r="I338" s="32"/>
      <c r="J338" s="17">
        <v>2</v>
      </c>
      <c r="K338" s="17">
        <v>38.898200000000003</v>
      </c>
      <c r="L338" s="17">
        <v>-76.974000000000004</v>
      </c>
      <c r="M338" s="17">
        <v>0</v>
      </c>
      <c r="N338" s="17">
        <v>1</v>
      </c>
      <c r="O338" s="17">
        <v>1</v>
      </c>
      <c r="P338" s="17">
        <v>0</v>
      </c>
      <c r="Q338" s="17">
        <v>0</v>
      </c>
      <c r="R338" s="17">
        <v>317222</v>
      </c>
      <c r="S338" s="17">
        <v>402258</v>
      </c>
      <c r="T338" s="17">
        <v>136705.29999999999</v>
      </c>
      <c r="U338" s="1" t="s">
        <v>1899</v>
      </c>
      <c r="V338" s="1" t="s">
        <v>108</v>
      </c>
    </row>
    <row r="339" spans="1:22">
      <c r="A339" s="17">
        <v>-77.023899999999998</v>
      </c>
      <c r="B339" s="17">
        <v>38.942129999999999</v>
      </c>
      <c r="C339" s="17">
        <v>1258</v>
      </c>
      <c r="D339" s="1" t="s">
        <v>966</v>
      </c>
      <c r="E339" s="1" t="s">
        <v>1900</v>
      </c>
      <c r="F339" s="1" t="s">
        <v>1901</v>
      </c>
      <c r="G339" s="1" t="s">
        <v>514</v>
      </c>
      <c r="H339" s="1" t="s">
        <v>268</v>
      </c>
      <c r="I339" s="32"/>
      <c r="J339" s="17">
        <v>1</v>
      </c>
      <c r="K339" s="17">
        <v>38.942120000000003</v>
      </c>
      <c r="L339" s="17">
        <v>-77.023899999999998</v>
      </c>
      <c r="M339" s="17">
        <v>0</v>
      </c>
      <c r="N339" s="17">
        <v>0</v>
      </c>
      <c r="O339" s="17">
        <v>0</v>
      </c>
      <c r="P339" s="17">
        <v>1</v>
      </c>
      <c r="Q339" s="17">
        <v>0</v>
      </c>
      <c r="R339" s="17">
        <v>252473</v>
      </c>
      <c r="S339" s="17">
        <v>397927.3</v>
      </c>
      <c r="T339" s="17">
        <v>141581.6</v>
      </c>
      <c r="U339" s="1" t="s">
        <v>1902</v>
      </c>
      <c r="V339" s="1" t="s">
        <v>108</v>
      </c>
    </row>
    <row r="340" spans="1:22">
      <c r="A340" s="17">
        <v>-77.023099999999999</v>
      </c>
      <c r="B340" s="17">
        <v>38.926389999999998</v>
      </c>
      <c r="C340" s="17">
        <v>1259</v>
      </c>
      <c r="D340" s="1" t="s">
        <v>330</v>
      </c>
      <c r="E340" s="1" t="s">
        <v>1903</v>
      </c>
      <c r="F340" s="1" t="s">
        <v>1904</v>
      </c>
      <c r="G340" s="1" t="s">
        <v>215</v>
      </c>
      <c r="H340" s="1" t="s">
        <v>268</v>
      </c>
      <c r="I340" s="32"/>
      <c r="J340" s="17">
        <v>1</v>
      </c>
      <c r="K340" s="17">
        <v>38.926380000000002</v>
      </c>
      <c r="L340" s="17">
        <v>-77.023099999999999</v>
      </c>
      <c r="M340" s="17">
        <v>0</v>
      </c>
      <c r="N340" s="17">
        <v>1</v>
      </c>
      <c r="O340" s="17">
        <v>0</v>
      </c>
      <c r="P340" s="17">
        <v>0</v>
      </c>
      <c r="Q340" s="17">
        <v>0</v>
      </c>
      <c r="R340" s="17">
        <v>232547</v>
      </c>
      <c r="S340" s="17">
        <v>397994.9</v>
      </c>
      <c r="T340" s="17">
        <v>139833.9</v>
      </c>
      <c r="U340" s="1" t="s">
        <v>1905</v>
      </c>
      <c r="V340" s="1" t="s">
        <v>108</v>
      </c>
    </row>
    <row r="341" spans="1:22">
      <c r="A341" s="17">
        <v>-76.985200000000006</v>
      </c>
      <c r="B341" s="17">
        <v>38.900449999999999</v>
      </c>
      <c r="C341" s="17">
        <v>1260</v>
      </c>
      <c r="D341" s="1" t="s">
        <v>156</v>
      </c>
      <c r="E341" s="1" t="s">
        <v>1908</v>
      </c>
      <c r="F341" s="1" t="s">
        <v>1909</v>
      </c>
      <c r="G341" s="1" t="s">
        <v>514</v>
      </c>
      <c r="H341" s="1" t="s">
        <v>268</v>
      </c>
      <c r="I341" s="32"/>
      <c r="J341" s="17">
        <v>2</v>
      </c>
      <c r="K341" s="17">
        <v>38.900440000000003</v>
      </c>
      <c r="L341" s="17">
        <v>-76.985200000000006</v>
      </c>
      <c r="M341" s="17">
        <v>0</v>
      </c>
      <c r="N341" s="17">
        <v>1</v>
      </c>
      <c r="O341" s="17">
        <v>0</v>
      </c>
      <c r="P341" s="17">
        <v>1</v>
      </c>
      <c r="Q341" s="17">
        <v>0</v>
      </c>
      <c r="R341" s="17">
        <v>149983</v>
      </c>
      <c r="S341" s="17">
        <v>401285.9</v>
      </c>
      <c r="T341" s="17">
        <v>136954.1</v>
      </c>
      <c r="U341" s="1" t="s">
        <v>1910</v>
      </c>
      <c r="V341" s="1" t="s">
        <v>108</v>
      </c>
    </row>
    <row r="342" spans="1:22">
      <c r="A342" s="17">
        <v>-76.977500000000006</v>
      </c>
      <c r="B342" s="17">
        <v>38.929229999999997</v>
      </c>
      <c r="C342" s="17">
        <v>1261</v>
      </c>
      <c r="D342" s="1" t="s">
        <v>208</v>
      </c>
      <c r="E342" s="1" t="s">
        <v>1911</v>
      </c>
      <c r="F342" s="1" t="s">
        <v>1912</v>
      </c>
      <c r="G342" s="1" t="s">
        <v>215</v>
      </c>
      <c r="H342" s="1" t="s">
        <v>268</v>
      </c>
      <c r="I342" s="32"/>
      <c r="J342" s="17">
        <v>2</v>
      </c>
      <c r="K342" s="17">
        <v>38.929220000000001</v>
      </c>
      <c r="L342" s="17">
        <v>-76.977500000000006</v>
      </c>
      <c r="M342" s="17">
        <v>0</v>
      </c>
      <c r="N342" s="17">
        <v>1</v>
      </c>
      <c r="O342" s="17">
        <v>0</v>
      </c>
      <c r="P342" s="17">
        <v>1</v>
      </c>
      <c r="Q342" s="17">
        <v>0</v>
      </c>
      <c r="R342" s="17">
        <v>54388</v>
      </c>
      <c r="S342" s="17">
        <v>401951</v>
      </c>
      <c r="T342" s="17">
        <v>140149.4</v>
      </c>
      <c r="U342" s="1" t="s">
        <v>1913</v>
      </c>
      <c r="V342" s="1" t="s">
        <v>108</v>
      </c>
    </row>
    <row r="343" spans="1:22">
      <c r="A343" s="17">
        <v>-77.011099999999999</v>
      </c>
      <c r="B343" s="17">
        <v>38.907449999999997</v>
      </c>
      <c r="C343" s="17">
        <v>1390</v>
      </c>
      <c r="D343" s="1" t="s">
        <v>208</v>
      </c>
      <c r="E343" s="1" t="s">
        <v>1914</v>
      </c>
      <c r="F343" s="1" t="s">
        <v>1915</v>
      </c>
      <c r="G343" s="1" t="s">
        <v>514</v>
      </c>
      <c r="H343" s="1" t="s">
        <v>268</v>
      </c>
      <c r="I343" s="32"/>
      <c r="J343" s="17">
        <v>11</v>
      </c>
      <c r="K343" s="19"/>
      <c r="L343" s="19"/>
      <c r="M343" s="17">
        <v>0</v>
      </c>
      <c r="N343" s="17">
        <v>6</v>
      </c>
      <c r="O343" s="17">
        <v>0</v>
      </c>
      <c r="P343" s="17">
        <v>5</v>
      </c>
      <c r="Q343" s="17">
        <v>0</v>
      </c>
      <c r="R343" s="17">
        <v>237047</v>
      </c>
      <c r="S343" s="17">
        <v>399036.2</v>
      </c>
      <c r="T343" s="17">
        <v>137731.20000000001</v>
      </c>
      <c r="U343" s="1" t="s">
        <v>1916</v>
      </c>
      <c r="V343" s="1" t="s">
        <v>108</v>
      </c>
    </row>
    <row r="344" spans="1:22">
      <c r="A344" s="17">
        <v>-77.048400000000001</v>
      </c>
      <c r="B344" s="17">
        <v>38.906689999999998</v>
      </c>
      <c r="C344" s="17">
        <v>1391</v>
      </c>
      <c r="D344" s="1" t="s">
        <v>263</v>
      </c>
      <c r="E344" s="1" t="s">
        <v>1917</v>
      </c>
      <c r="F344" s="1" t="s">
        <v>1918</v>
      </c>
      <c r="G344" s="1" t="s">
        <v>514</v>
      </c>
      <c r="H344" s="1" t="s">
        <v>268</v>
      </c>
      <c r="I344" s="32"/>
      <c r="J344" s="17">
        <v>15</v>
      </c>
      <c r="K344" s="19"/>
      <c r="L344" s="19"/>
      <c r="M344" s="17">
        <v>0</v>
      </c>
      <c r="N344" s="17">
        <v>0</v>
      </c>
      <c r="O344" s="17">
        <v>0</v>
      </c>
      <c r="P344" s="17">
        <v>15</v>
      </c>
      <c r="Q344" s="17">
        <v>0</v>
      </c>
      <c r="R344" s="17">
        <v>242473</v>
      </c>
      <c r="S344" s="17">
        <v>395805.4</v>
      </c>
      <c r="T344" s="17">
        <v>137648.20000000001</v>
      </c>
      <c r="U344" s="1" t="s">
        <v>1921</v>
      </c>
      <c r="V344" s="1" t="s">
        <v>108</v>
      </c>
    </row>
    <row r="345" spans="1:22">
      <c r="A345" s="17">
        <v>-76.986699999999999</v>
      </c>
      <c r="B345" s="17">
        <v>38.878250000000001</v>
      </c>
      <c r="C345" s="17">
        <v>1392</v>
      </c>
      <c r="D345" s="1" t="s">
        <v>156</v>
      </c>
      <c r="E345" s="1" t="s">
        <v>1922</v>
      </c>
      <c r="F345" s="1" t="s">
        <v>1923</v>
      </c>
      <c r="G345" s="1" t="s">
        <v>514</v>
      </c>
      <c r="H345" s="1" t="s">
        <v>268</v>
      </c>
      <c r="I345" s="32"/>
      <c r="J345" s="17">
        <v>2</v>
      </c>
      <c r="K345" s="17">
        <v>38.878239999999998</v>
      </c>
      <c r="L345" s="17">
        <v>-76.986699999999999</v>
      </c>
      <c r="M345" s="17">
        <v>0</v>
      </c>
      <c r="N345" s="17">
        <v>1</v>
      </c>
      <c r="O345" s="17">
        <v>0</v>
      </c>
      <c r="P345" s="17">
        <v>1</v>
      </c>
      <c r="Q345" s="17">
        <v>0</v>
      </c>
      <c r="R345" s="17">
        <v>66556</v>
      </c>
      <c r="S345" s="17">
        <v>401153</v>
      </c>
      <c r="T345" s="17">
        <v>134489.79999999999</v>
      </c>
      <c r="U345" s="1" t="s">
        <v>1924</v>
      </c>
      <c r="V345" s="1" t="s">
        <v>108</v>
      </c>
    </row>
    <row r="346" spans="1:22">
      <c r="A346" s="17">
        <v>-77.032600000000002</v>
      </c>
      <c r="B346" s="17">
        <v>38.960030000000003</v>
      </c>
      <c r="C346" s="17">
        <v>1393</v>
      </c>
      <c r="D346" s="1" t="s">
        <v>966</v>
      </c>
      <c r="E346" s="1" t="s">
        <v>1925</v>
      </c>
      <c r="F346" s="1" t="s">
        <v>1926</v>
      </c>
      <c r="G346" s="1" t="s">
        <v>215</v>
      </c>
      <c r="H346" s="1" t="s">
        <v>268</v>
      </c>
      <c r="I346" s="32"/>
      <c r="J346" s="17">
        <v>1</v>
      </c>
      <c r="K346" s="17">
        <v>38.96002</v>
      </c>
      <c r="L346" s="17">
        <v>-77.032600000000002</v>
      </c>
      <c r="M346" s="17">
        <v>0</v>
      </c>
      <c r="N346" s="17">
        <v>0</v>
      </c>
      <c r="O346" s="17">
        <v>0</v>
      </c>
      <c r="P346" s="17">
        <v>1</v>
      </c>
      <c r="Q346" s="17">
        <v>0</v>
      </c>
      <c r="R346" s="17">
        <v>257785</v>
      </c>
      <c r="S346" s="17">
        <v>397178.2</v>
      </c>
      <c r="T346" s="17">
        <v>143568.6</v>
      </c>
      <c r="U346" s="1" t="s">
        <v>1929</v>
      </c>
      <c r="V346" s="1" t="s">
        <v>108</v>
      </c>
    </row>
    <row r="347" spans="1:22">
      <c r="A347" s="17">
        <v>-77.009399999999999</v>
      </c>
      <c r="B347" s="17">
        <v>38.910060000000001</v>
      </c>
      <c r="C347" s="17">
        <v>1394</v>
      </c>
      <c r="D347" s="1" t="s">
        <v>208</v>
      </c>
      <c r="E347" s="1" t="s">
        <v>1930</v>
      </c>
      <c r="F347" s="1" t="s">
        <v>1931</v>
      </c>
      <c r="G347" s="1" t="s">
        <v>215</v>
      </c>
      <c r="H347" s="1" t="s">
        <v>268</v>
      </c>
      <c r="I347" s="32"/>
      <c r="J347" s="17">
        <v>2</v>
      </c>
      <c r="K347" s="17">
        <v>38.910049999999998</v>
      </c>
      <c r="L347" s="17">
        <v>-77.009399999999999</v>
      </c>
      <c r="M347" s="17">
        <v>0</v>
      </c>
      <c r="N347" s="17">
        <v>0</v>
      </c>
      <c r="O347" s="17">
        <v>0</v>
      </c>
      <c r="P347" s="17">
        <v>2</v>
      </c>
      <c r="Q347" s="17">
        <v>0</v>
      </c>
      <c r="R347" s="17">
        <v>236797</v>
      </c>
      <c r="S347" s="17">
        <v>399188.6</v>
      </c>
      <c r="T347" s="17">
        <v>138021.20000000001</v>
      </c>
      <c r="U347" s="1" t="s">
        <v>1932</v>
      </c>
      <c r="V347" s="1" t="s">
        <v>108</v>
      </c>
    </row>
    <row r="348" spans="1:22">
      <c r="A348" s="17">
        <v>-77.026899999999998</v>
      </c>
      <c r="B348" s="17">
        <v>38.956449999999997</v>
      </c>
      <c r="C348" s="17">
        <v>1395</v>
      </c>
      <c r="D348" s="1" t="s">
        <v>966</v>
      </c>
      <c r="E348" s="1" t="s">
        <v>1933</v>
      </c>
      <c r="F348" s="1" t="s">
        <v>1934</v>
      </c>
      <c r="G348" s="1" t="s">
        <v>215</v>
      </c>
      <c r="H348" s="1" t="s">
        <v>268</v>
      </c>
      <c r="I348" s="32"/>
      <c r="J348" s="17">
        <v>2</v>
      </c>
      <c r="K348" s="17">
        <v>38.956440000000001</v>
      </c>
      <c r="L348" s="17">
        <v>-77.026899999999998</v>
      </c>
      <c r="M348" s="17">
        <v>0</v>
      </c>
      <c r="N348" s="17">
        <v>1</v>
      </c>
      <c r="O348" s="17">
        <v>1</v>
      </c>
      <c r="P348" s="17">
        <v>0</v>
      </c>
      <c r="Q348" s="17">
        <v>0</v>
      </c>
      <c r="R348" s="17">
        <v>285469</v>
      </c>
      <c r="S348" s="17">
        <v>397666.1</v>
      </c>
      <c r="T348" s="17">
        <v>143171.20000000001</v>
      </c>
      <c r="U348" s="1" t="s">
        <v>1935</v>
      </c>
      <c r="V348" s="1" t="s">
        <v>108</v>
      </c>
    </row>
    <row r="349" spans="1:22">
      <c r="A349" s="17">
        <v>-77.010400000000004</v>
      </c>
      <c r="B349" s="17">
        <v>38.956359999999997</v>
      </c>
      <c r="C349" s="17">
        <v>1397</v>
      </c>
      <c r="D349" s="1" t="s">
        <v>966</v>
      </c>
      <c r="E349" s="1" t="s">
        <v>1936</v>
      </c>
      <c r="F349" s="1" t="s">
        <v>1937</v>
      </c>
      <c r="G349" s="1" t="s">
        <v>215</v>
      </c>
      <c r="H349" s="1" t="s">
        <v>268</v>
      </c>
      <c r="I349" s="32"/>
      <c r="J349" s="17">
        <v>1</v>
      </c>
      <c r="K349" s="17">
        <v>38.95635</v>
      </c>
      <c r="L349" s="17">
        <v>-77.010400000000004</v>
      </c>
      <c r="M349" s="17">
        <v>0</v>
      </c>
      <c r="N349" s="17">
        <v>0</v>
      </c>
      <c r="O349" s="17">
        <v>1</v>
      </c>
      <c r="P349" s="17">
        <v>0</v>
      </c>
      <c r="Q349" s="17">
        <v>0</v>
      </c>
      <c r="R349" s="17">
        <v>245902</v>
      </c>
      <c r="S349" s="17">
        <v>399102.7</v>
      </c>
      <c r="T349" s="17">
        <v>143161.1</v>
      </c>
      <c r="U349" s="1" t="s">
        <v>1938</v>
      </c>
      <c r="V349" s="1" t="s">
        <v>108</v>
      </c>
    </row>
    <row r="350" spans="1:22">
      <c r="A350" s="17">
        <v>-76.980099999999993</v>
      </c>
      <c r="B350" s="17">
        <v>38.927950000000003</v>
      </c>
      <c r="C350" s="17">
        <v>1398</v>
      </c>
      <c r="D350" s="1" t="s">
        <v>208</v>
      </c>
      <c r="E350" s="1" t="s">
        <v>1939</v>
      </c>
      <c r="F350" s="1" t="s">
        <v>1940</v>
      </c>
      <c r="G350" s="1" t="s">
        <v>514</v>
      </c>
      <c r="H350" s="1" t="s">
        <v>268</v>
      </c>
      <c r="I350" s="32"/>
      <c r="J350" s="17">
        <v>2</v>
      </c>
      <c r="K350" s="19"/>
      <c r="L350" s="19"/>
      <c r="M350" s="17">
        <v>0</v>
      </c>
      <c r="N350" s="17">
        <v>1</v>
      </c>
      <c r="O350" s="17">
        <v>0</v>
      </c>
      <c r="P350" s="17">
        <v>1</v>
      </c>
      <c r="Q350" s="17">
        <v>0</v>
      </c>
      <c r="R350" s="17">
        <v>57406</v>
      </c>
      <c r="S350" s="17">
        <v>401722.4</v>
      </c>
      <c r="T350" s="17">
        <v>140007.70000000001</v>
      </c>
      <c r="U350" s="1" t="s">
        <v>1941</v>
      </c>
      <c r="V350" s="1" t="s">
        <v>108</v>
      </c>
    </row>
    <row r="351" spans="1:22">
      <c r="A351" s="17">
        <v>-77.026200000000003</v>
      </c>
      <c r="B351" s="17">
        <v>38.945689999999999</v>
      </c>
      <c r="C351" s="17">
        <v>1399</v>
      </c>
      <c r="D351" s="1" t="s">
        <v>966</v>
      </c>
      <c r="E351" s="1" t="s">
        <v>1942</v>
      </c>
      <c r="F351" s="1" t="s">
        <v>1943</v>
      </c>
      <c r="G351" s="1" t="s">
        <v>514</v>
      </c>
      <c r="H351" s="1" t="s">
        <v>268</v>
      </c>
      <c r="I351" s="32"/>
      <c r="J351" s="17">
        <v>1</v>
      </c>
      <c r="K351" s="17">
        <v>38.945680000000003</v>
      </c>
      <c r="L351" s="17">
        <v>-77.026200000000003</v>
      </c>
      <c r="M351" s="17">
        <v>0</v>
      </c>
      <c r="N351" s="17">
        <v>0</v>
      </c>
      <c r="O351" s="17">
        <v>1</v>
      </c>
      <c r="P351" s="17">
        <v>0</v>
      </c>
      <c r="Q351" s="17">
        <v>0</v>
      </c>
      <c r="R351" s="17">
        <v>313235</v>
      </c>
      <c r="S351" s="17">
        <v>397733</v>
      </c>
      <c r="T351" s="17">
        <v>141976.4</v>
      </c>
      <c r="U351" s="1" t="s">
        <v>1944</v>
      </c>
      <c r="V351" s="1" t="s">
        <v>108</v>
      </c>
    </row>
    <row r="352" spans="1:22">
      <c r="A352" s="17">
        <v>-77.0107</v>
      </c>
      <c r="B352" s="17">
        <v>38.955689999999997</v>
      </c>
      <c r="C352" s="17">
        <v>1400</v>
      </c>
      <c r="D352" s="1" t="s">
        <v>966</v>
      </c>
      <c r="E352" s="1" t="s">
        <v>1945</v>
      </c>
      <c r="F352" s="1" t="s">
        <v>1946</v>
      </c>
      <c r="G352" s="1" t="s">
        <v>514</v>
      </c>
      <c r="H352" s="1" t="s">
        <v>268</v>
      </c>
      <c r="I352" s="32"/>
      <c r="J352" s="17">
        <v>1</v>
      </c>
      <c r="K352" s="17">
        <v>38.955680000000001</v>
      </c>
      <c r="L352" s="17">
        <v>-77.0107</v>
      </c>
      <c r="M352" s="17">
        <v>0</v>
      </c>
      <c r="N352" s="17">
        <v>1</v>
      </c>
      <c r="O352" s="17">
        <v>0</v>
      </c>
      <c r="P352" s="17">
        <v>0</v>
      </c>
      <c r="Q352" s="17">
        <v>0</v>
      </c>
      <c r="R352" s="17">
        <v>245900</v>
      </c>
      <c r="S352" s="17">
        <v>399068.6</v>
      </c>
      <c r="T352" s="17">
        <v>143086.6</v>
      </c>
      <c r="U352" s="1" t="s">
        <v>1949</v>
      </c>
      <c r="V352" s="1" t="s">
        <v>108</v>
      </c>
    </row>
    <row r="353" spans="1:22">
      <c r="A353" s="17">
        <v>-77.022800000000004</v>
      </c>
      <c r="B353" s="17">
        <v>38.933250000000001</v>
      </c>
      <c r="C353" s="17">
        <v>1401</v>
      </c>
      <c r="D353" s="1" t="s">
        <v>330</v>
      </c>
      <c r="E353" s="1" t="s">
        <v>1950</v>
      </c>
      <c r="F353" s="1" t="s">
        <v>1951</v>
      </c>
      <c r="G353" s="1" t="s">
        <v>215</v>
      </c>
      <c r="H353" s="1" t="s">
        <v>268</v>
      </c>
      <c r="I353" s="32"/>
      <c r="J353" s="17">
        <v>4</v>
      </c>
      <c r="K353" s="17">
        <v>38.933239999999998</v>
      </c>
      <c r="L353" s="17">
        <v>-77.022800000000004</v>
      </c>
      <c r="M353" s="17">
        <v>0</v>
      </c>
      <c r="N353" s="17">
        <v>2</v>
      </c>
      <c r="O353" s="17">
        <v>0</v>
      </c>
      <c r="P353" s="17">
        <v>2</v>
      </c>
      <c r="Q353" s="17">
        <v>0</v>
      </c>
      <c r="R353" s="17">
        <v>228789</v>
      </c>
      <c r="S353" s="17">
        <v>398024.7</v>
      </c>
      <c r="T353" s="17">
        <v>140595.5</v>
      </c>
      <c r="U353" s="1" t="s">
        <v>1952</v>
      </c>
      <c r="V353" s="1" t="s">
        <v>108</v>
      </c>
    </row>
    <row r="354" spans="1:22">
      <c r="A354" s="17">
        <v>-76.983199999999997</v>
      </c>
      <c r="B354" s="17">
        <v>38.926180000000002</v>
      </c>
      <c r="C354" s="17">
        <v>1402</v>
      </c>
      <c r="D354" s="1" t="s">
        <v>208</v>
      </c>
      <c r="E354" s="1" t="s">
        <v>1953</v>
      </c>
      <c r="F354" s="1" t="s">
        <v>1954</v>
      </c>
      <c r="G354" s="1" t="s">
        <v>215</v>
      </c>
      <c r="H354" s="1" t="s">
        <v>268</v>
      </c>
      <c r="I354" s="32"/>
      <c r="J354" s="17">
        <v>3</v>
      </c>
      <c r="K354" s="17">
        <v>38.926180000000002</v>
      </c>
      <c r="L354" s="17">
        <v>-76.983199999999997</v>
      </c>
      <c r="M354" s="17">
        <v>0</v>
      </c>
      <c r="N354" s="17">
        <v>1</v>
      </c>
      <c r="O354" s="17">
        <v>2</v>
      </c>
      <c r="P354" s="17">
        <v>0</v>
      </c>
      <c r="Q354" s="17">
        <v>0</v>
      </c>
      <c r="R354" s="17">
        <v>286295</v>
      </c>
      <c r="S354" s="17">
        <v>401456.4</v>
      </c>
      <c r="T354" s="17">
        <v>139811.1</v>
      </c>
      <c r="U354" s="1" t="s">
        <v>1955</v>
      </c>
      <c r="V354" s="1" t="s">
        <v>108</v>
      </c>
    </row>
    <row r="355" spans="1:22">
      <c r="A355" s="17">
        <v>-76.990600000000001</v>
      </c>
      <c r="B355" s="17">
        <v>38.93038</v>
      </c>
      <c r="C355" s="17">
        <v>1403</v>
      </c>
      <c r="D355" s="1" t="s">
        <v>208</v>
      </c>
      <c r="E355" s="1" t="s">
        <v>1956</v>
      </c>
      <c r="F355" s="1" t="s">
        <v>1958</v>
      </c>
      <c r="G355" s="1" t="s">
        <v>215</v>
      </c>
      <c r="H355" s="1" t="s">
        <v>268</v>
      </c>
      <c r="I355" s="32"/>
      <c r="J355" s="17">
        <v>1</v>
      </c>
      <c r="K355" s="17">
        <v>38.93038</v>
      </c>
      <c r="L355" s="17">
        <v>-76.990600000000001</v>
      </c>
      <c r="M355" s="17">
        <v>0</v>
      </c>
      <c r="N355" s="17">
        <v>1</v>
      </c>
      <c r="O355" s="17">
        <v>0</v>
      </c>
      <c r="P355" s="17">
        <v>0</v>
      </c>
      <c r="Q355" s="17">
        <v>0</v>
      </c>
      <c r="R355" s="19"/>
      <c r="S355" s="17">
        <v>400812</v>
      </c>
      <c r="T355" s="17">
        <v>140277.4</v>
      </c>
      <c r="U355" s="19"/>
      <c r="V355" s="1" t="s">
        <v>108</v>
      </c>
    </row>
    <row r="356" spans="1:22">
      <c r="A356" s="17">
        <v>-77.027500000000003</v>
      </c>
      <c r="B356" s="17">
        <v>38.950420000000001</v>
      </c>
      <c r="C356" s="17">
        <v>1404</v>
      </c>
      <c r="D356" s="1" t="s">
        <v>966</v>
      </c>
      <c r="E356" s="1" t="s">
        <v>1960</v>
      </c>
      <c r="F356" s="1" t="s">
        <v>1961</v>
      </c>
      <c r="G356" s="1" t="s">
        <v>215</v>
      </c>
      <c r="H356" s="1" t="s">
        <v>268</v>
      </c>
      <c r="I356" s="32"/>
      <c r="J356" s="17">
        <v>3</v>
      </c>
      <c r="K356" s="17">
        <v>38.950420000000001</v>
      </c>
      <c r="L356" s="17">
        <v>-77.027500000000003</v>
      </c>
      <c r="M356" s="17">
        <v>0</v>
      </c>
      <c r="N356" s="17">
        <v>0</v>
      </c>
      <c r="O356" s="17">
        <v>3</v>
      </c>
      <c r="P356" s="17">
        <v>0</v>
      </c>
      <c r="Q356" s="17">
        <v>0</v>
      </c>
      <c r="R356" s="17">
        <v>252882</v>
      </c>
      <c r="S356" s="17">
        <v>397616.1</v>
      </c>
      <c r="T356" s="17">
        <v>142502.29999999999</v>
      </c>
      <c r="U356" s="1" t="s">
        <v>1962</v>
      </c>
      <c r="V356" s="1" t="s">
        <v>108</v>
      </c>
    </row>
    <row r="357" spans="1:22">
      <c r="A357" s="17">
        <v>-77.026899999999998</v>
      </c>
      <c r="B357" s="17">
        <v>38.966320000000003</v>
      </c>
      <c r="C357" s="17">
        <v>1405</v>
      </c>
      <c r="D357" s="1" t="s">
        <v>966</v>
      </c>
      <c r="E357" s="1" t="s">
        <v>1963</v>
      </c>
      <c r="F357" s="1" t="s">
        <v>1964</v>
      </c>
      <c r="G357" s="1" t="s">
        <v>215</v>
      </c>
      <c r="H357" s="1" t="s">
        <v>268</v>
      </c>
      <c r="I357" s="32"/>
      <c r="J357" s="17">
        <v>2</v>
      </c>
      <c r="K357" s="17">
        <v>38.96631</v>
      </c>
      <c r="L357" s="17">
        <v>-77.026899999999998</v>
      </c>
      <c r="M357" s="17">
        <v>0</v>
      </c>
      <c r="N357" s="17">
        <v>0</v>
      </c>
      <c r="O357" s="17">
        <v>2</v>
      </c>
      <c r="P357" s="17">
        <v>0</v>
      </c>
      <c r="Q357" s="17">
        <v>0</v>
      </c>
      <c r="R357" s="17">
        <v>254162</v>
      </c>
      <c r="S357" s="17">
        <v>397669.9</v>
      </c>
      <c r="T357" s="17">
        <v>144266.5</v>
      </c>
      <c r="U357" s="1" t="s">
        <v>1965</v>
      </c>
      <c r="V357" s="1" t="s">
        <v>108</v>
      </c>
    </row>
    <row r="358" spans="1:22">
      <c r="A358" s="17">
        <v>-77.022800000000004</v>
      </c>
      <c r="B358" s="17">
        <v>38.955069999999999</v>
      </c>
      <c r="C358" s="17">
        <v>1406</v>
      </c>
      <c r="D358" s="1" t="s">
        <v>966</v>
      </c>
      <c r="E358" s="1" t="s">
        <v>1966</v>
      </c>
      <c r="F358" s="1" t="s">
        <v>1967</v>
      </c>
      <c r="G358" s="1" t="s">
        <v>215</v>
      </c>
      <c r="H358" s="1" t="s">
        <v>268</v>
      </c>
      <c r="I358" s="32"/>
      <c r="J358" s="17">
        <v>14</v>
      </c>
      <c r="K358" s="19"/>
      <c r="L358" s="19"/>
      <c r="M358" s="17">
        <v>5</v>
      </c>
      <c r="N358" s="17">
        <v>7</v>
      </c>
      <c r="O358" s="17">
        <v>0</v>
      </c>
      <c r="P358" s="17">
        <v>2</v>
      </c>
      <c r="Q358" s="17">
        <v>0</v>
      </c>
      <c r="R358" s="17">
        <v>250236</v>
      </c>
      <c r="S358" s="17">
        <v>398019.7</v>
      </c>
      <c r="T358" s="17">
        <v>143017.60000000001</v>
      </c>
      <c r="U358" s="1" t="s">
        <v>1970</v>
      </c>
      <c r="V358" s="1" t="s">
        <v>108</v>
      </c>
    </row>
    <row r="359" spans="1:22">
      <c r="A359" s="17">
        <v>-76.932199999999995</v>
      </c>
      <c r="B359" s="17">
        <v>38.884979999999999</v>
      </c>
      <c r="C359" s="17">
        <v>1407</v>
      </c>
      <c r="D359" s="1" t="s">
        <v>166</v>
      </c>
      <c r="E359" s="1" t="s">
        <v>1971</v>
      </c>
      <c r="F359" s="1" t="s">
        <v>1972</v>
      </c>
      <c r="G359" s="1" t="s">
        <v>215</v>
      </c>
      <c r="H359" s="1" t="s">
        <v>268</v>
      </c>
      <c r="I359" s="32"/>
      <c r="J359" s="17">
        <v>32</v>
      </c>
      <c r="K359" s="17">
        <v>38.884970000000003</v>
      </c>
      <c r="L359" s="17">
        <v>-76.932199999999995</v>
      </c>
      <c r="M359" s="17">
        <v>0</v>
      </c>
      <c r="N359" s="17">
        <v>6</v>
      </c>
      <c r="O359" s="17">
        <v>0</v>
      </c>
      <c r="P359" s="17">
        <v>26</v>
      </c>
      <c r="Q359" s="17">
        <v>0</v>
      </c>
      <c r="R359" s="19"/>
      <c r="S359" s="17">
        <v>405883.5</v>
      </c>
      <c r="T359" s="17">
        <v>135239.4</v>
      </c>
      <c r="U359" s="19"/>
      <c r="V359" s="1" t="s">
        <v>108</v>
      </c>
    </row>
    <row r="360" spans="1:22">
      <c r="A360" s="17">
        <v>-76.989400000000003</v>
      </c>
      <c r="B360" s="17">
        <v>38.882219999999997</v>
      </c>
      <c r="C360" s="17">
        <v>1408</v>
      </c>
      <c r="D360" s="1" t="s">
        <v>156</v>
      </c>
      <c r="E360" s="1" t="s">
        <v>1973</v>
      </c>
      <c r="F360" s="1" t="s">
        <v>1974</v>
      </c>
      <c r="G360" s="1" t="s">
        <v>215</v>
      </c>
      <c r="H360" s="1" t="s">
        <v>268</v>
      </c>
      <c r="I360" s="32"/>
      <c r="J360" s="17">
        <v>11</v>
      </c>
      <c r="K360" s="17">
        <v>38.882210000000001</v>
      </c>
      <c r="L360" s="17">
        <v>-76.989400000000003</v>
      </c>
      <c r="M360" s="17">
        <v>0</v>
      </c>
      <c r="N360" s="17">
        <v>6</v>
      </c>
      <c r="O360" s="17">
        <v>0</v>
      </c>
      <c r="P360" s="17">
        <v>5</v>
      </c>
      <c r="Q360" s="17">
        <v>0</v>
      </c>
      <c r="R360" s="17">
        <v>314729</v>
      </c>
      <c r="S360" s="17">
        <v>400918.7</v>
      </c>
      <c r="T360" s="17">
        <v>134930.29999999999</v>
      </c>
      <c r="U360" s="1" t="s">
        <v>1975</v>
      </c>
      <c r="V360" s="1" t="s">
        <v>108</v>
      </c>
    </row>
    <row r="361" spans="1:22">
      <c r="A361" s="17">
        <v>-77.0227</v>
      </c>
      <c r="B361" s="17">
        <v>38.917430000000003</v>
      </c>
      <c r="C361" s="17">
        <v>1409</v>
      </c>
      <c r="D361" s="1" t="s">
        <v>330</v>
      </c>
      <c r="E361" s="1" t="s">
        <v>1976</v>
      </c>
      <c r="F361" s="1" t="s">
        <v>1977</v>
      </c>
      <c r="G361" s="1" t="s">
        <v>215</v>
      </c>
      <c r="H361" s="1" t="s">
        <v>268</v>
      </c>
      <c r="I361" s="32"/>
      <c r="J361" s="17">
        <v>10</v>
      </c>
      <c r="K361" s="17">
        <v>38.91742</v>
      </c>
      <c r="L361" s="17">
        <v>-77.0227</v>
      </c>
      <c r="M361" s="17">
        <v>0</v>
      </c>
      <c r="N361" s="17">
        <v>1</v>
      </c>
      <c r="O361" s="17">
        <v>9</v>
      </c>
      <c r="P361" s="17">
        <v>0</v>
      </c>
      <c r="Q361" s="17">
        <v>0</v>
      </c>
      <c r="R361" s="17">
        <v>242769</v>
      </c>
      <c r="S361" s="17">
        <v>398034.2</v>
      </c>
      <c r="T361" s="17">
        <v>138839.70000000001</v>
      </c>
      <c r="U361" s="1" t="s">
        <v>1978</v>
      </c>
      <c r="V361" s="1" t="s">
        <v>108</v>
      </c>
    </row>
    <row r="362" spans="1:22">
      <c r="A362" s="17">
        <v>-77.020700000000005</v>
      </c>
      <c r="B362" s="17">
        <v>38.91337</v>
      </c>
      <c r="C362" s="17">
        <v>1410</v>
      </c>
      <c r="D362" s="1" t="s">
        <v>156</v>
      </c>
      <c r="E362" s="1" t="s">
        <v>1979</v>
      </c>
      <c r="F362" s="1" t="s">
        <v>1980</v>
      </c>
      <c r="G362" s="1" t="s">
        <v>514</v>
      </c>
      <c r="H362" s="1" t="s">
        <v>268</v>
      </c>
      <c r="I362" s="32"/>
      <c r="J362" s="17">
        <v>1</v>
      </c>
      <c r="K362" s="17">
        <v>38.913400000000003</v>
      </c>
      <c r="L362" s="17">
        <v>-77.020700000000005</v>
      </c>
      <c r="M362" s="17">
        <v>0</v>
      </c>
      <c r="N362" s="17">
        <v>0</v>
      </c>
      <c r="O362" s="17">
        <v>1</v>
      </c>
      <c r="P362" s="17">
        <v>0</v>
      </c>
      <c r="Q362" s="17">
        <v>0</v>
      </c>
      <c r="R362" s="17">
        <v>316497</v>
      </c>
      <c r="S362" s="17">
        <v>398202.5</v>
      </c>
      <c r="T362" s="17">
        <v>138388.5</v>
      </c>
      <c r="U362" s="1" t="s">
        <v>1982</v>
      </c>
      <c r="V362" s="1" t="s">
        <v>108</v>
      </c>
    </row>
    <row r="363" spans="1:22">
      <c r="A363" s="17">
        <v>-76.981099999999998</v>
      </c>
      <c r="B363" s="17">
        <v>38.903210000000001</v>
      </c>
      <c r="C363" s="17">
        <v>1411</v>
      </c>
      <c r="D363" s="1" t="s">
        <v>208</v>
      </c>
      <c r="E363" s="1" t="s">
        <v>1983</v>
      </c>
      <c r="F363" s="1" t="s">
        <v>1984</v>
      </c>
      <c r="G363" s="1" t="s">
        <v>215</v>
      </c>
      <c r="H363" s="1" t="s">
        <v>268</v>
      </c>
      <c r="I363" s="32"/>
      <c r="J363" s="17">
        <v>3</v>
      </c>
      <c r="K363" s="17">
        <v>38.903199999999998</v>
      </c>
      <c r="L363" s="17">
        <v>-76.981099999999998</v>
      </c>
      <c r="M363" s="17">
        <v>0</v>
      </c>
      <c r="N363" s="17">
        <v>1</v>
      </c>
      <c r="O363" s="17">
        <v>2</v>
      </c>
      <c r="P363" s="17">
        <v>0</v>
      </c>
      <c r="Q363" s="17">
        <v>0</v>
      </c>
      <c r="R363" s="19"/>
      <c r="S363" s="17">
        <v>401638</v>
      </c>
      <c r="T363" s="17">
        <v>137260.5</v>
      </c>
      <c r="U363" s="19"/>
      <c r="V363" s="1" t="s">
        <v>108</v>
      </c>
    </row>
    <row r="364" spans="1:22">
      <c r="A364" s="17">
        <v>-77.008600000000001</v>
      </c>
      <c r="B364" s="17">
        <v>38.875909999999998</v>
      </c>
      <c r="C364" s="17">
        <v>1412</v>
      </c>
      <c r="D364" s="1" t="s">
        <v>156</v>
      </c>
      <c r="E364" s="1" t="s">
        <v>1985</v>
      </c>
      <c r="F364" s="1" t="s">
        <v>1986</v>
      </c>
      <c r="G364" s="1" t="s">
        <v>215</v>
      </c>
      <c r="H364" s="1" t="s">
        <v>268</v>
      </c>
      <c r="I364" s="32"/>
      <c r="J364" s="17">
        <v>15</v>
      </c>
      <c r="K364" s="17">
        <v>38.875909999999998</v>
      </c>
      <c r="L364" s="17">
        <v>-77.008499999999998</v>
      </c>
      <c r="M364" s="17">
        <v>0</v>
      </c>
      <c r="N364" s="17">
        <v>0</v>
      </c>
      <c r="O364" s="17">
        <v>0</v>
      </c>
      <c r="P364" s="17">
        <v>15</v>
      </c>
      <c r="Q364" s="17">
        <v>0</v>
      </c>
      <c r="R364" s="17">
        <v>318704</v>
      </c>
      <c r="S364" s="17">
        <v>399258.2</v>
      </c>
      <c r="T364" s="17">
        <v>134230.79999999999</v>
      </c>
      <c r="U364" s="1" t="s">
        <v>1989</v>
      </c>
      <c r="V364" s="1" t="s">
        <v>108</v>
      </c>
    </row>
    <row r="365" spans="1:22">
      <c r="A365" s="17">
        <v>-77.024699999999996</v>
      </c>
      <c r="B365" s="17">
        <v>38.94276</v>
      </c>
      <c r="C365" s="17">
        <v>1413</v>
      </c>
      <c r="D365" s="1" t="s">
        <v>966</v>
      </c>
      <c r="E365" s="1" t="s">
        <v>1990</v>
      </c>
      <c r="F365" s="1" t="s">
        <v>1991</v>
      </c>
      <c r="G365" s="1" t="s">
        <v>215</v>
      </c>
      <c r="H365" s="1" t="s">
        <v>268</v>
      </c>
      <c r="I365" s="32"/>
      <c r="J365" s="17">
        <v>2</v>
      </c>
      <c r="K365" s="17">
        <v>38.94276</v>
      </c>
      <c r="L365" s="17">
        <v>-77.024699999999996</v>
      </c>
      <c r="M365" s="17">
        <v>0</v>
      </c>
      <c r="N365" s="17">
        <v>0</v>
      </c>
      <c r="O365" s="17">
        <v>0</v>
      </c>
      <c r="P365" s="17">
        <v>2</v>
      </c>
      <c r="Q365" s="17">
        <v>0</v>
      </c>
      <c r="R365" s="19"/>
      <c r="S365" s="17">
        <v>397862.7</v>
      </c>
      <c r="T365" s="17">
        <v>141652</v>
      </c>
      <c r="U365" s="19"/>
      <c r="V365" s="1" t="s">
        <v>108</v>
      </c>
    </row>
    <row r="366" spans="1:22">
      <c r="A366" s="17">
        <v>-77.024699999999996</v>
      </c>
      <c r="B366" s="17">
        <v>38.94276</v>
      </c>
      <c r="C366" s="17">
        <v>1414</v>
      </c>
      <c r="D366" s="1" t="s">
        <v>966</v>
      </c>
      <c r="E366" s="1" t="s">
        <v>1992</v>
      </c>
      <c r="F366" s="1" t="s">
        <v>1993</v>
      </c>
      <c r="G366" s="1" t="s">
        <v>215</v>
      </c>
      <c r="H366" s="1" t="s">
        <v>268</v>
      </c>
      <c r="I366" s="32"/>
      <c r="J366" s="17">
        <v>1</v>
      </c>
      <c r="K366" s="17">
        <v>38.94276</v>
      </c>
      <c r="L366" s="17">
        <v>-77.024699999999996</v>
      </c>
      <c r="M366" s="17">
        <v>0</v>
      </c>
      <c r="N366" s="17">
        <v>0</v>
      </c>
      <c r="O366" s="17">
        <v>0</v>
      </c>
      <c r="P366" s="17">
        <v>1</v>
      </c>
      <c r="Q366" s="17">
        <v>0</v>
      </c>
      <c r="R366" s="19"/>
      <c r="S366" s="17">
        <v>397862.7</v>
      </c>
      <c r="T366" s="17">
        <v>141652</v>
      </c>
      <c r="U366" s="19"/>
      <c r="V366" s="1" t="s">
        <v>108</v>
      </c>
    </row>
    <row r="367" spans="1:22">
      <c r="A367" s="17">
        <v>-76.983500000000006</v>
      </c>
      <c r="B367" s="17">
        <v>38.882669999999997</v>
      </c>
      <c r="C367" s="17">
        <v>1415</v>
      </c>
      <c r="D367" s="1" t="s">
        <v>166</v>
      </c>
      <c r="E367" s="1" t="s">
        <v>1994</v>
      </c>
      <c r="F367" s="1" t="s">
        <v>1995</v>
      </c>
      <c r="G367" s="1" t="s">
        <v>215</v>
      </c>
      <c r="H367" s="1" t="s">
        <v>268</v>
      </c>
      <c r="I367" s="32"/>
      <c r="J367" s="17">
        <v>1</v>
      </c>
      <c r="K367" s="17">
        <v>38.882660000000001</v>
      </c>
      <c r="L367" s="17">
        <v>-76.983500000000006</v>
      </c>
      <c r="M367" s="17">
        <v>0</v>
      </c>
      <c r="N367" s="17">
        <v>0</v>
      </c>
      <c r="O367" s="17">
        <v>0</v>
      </c>
      <c r="P367" s="17">
        <v>1</v>
      </c>
      <c r="Q367" s="17">
        <v>0</v>
      </c>
      <c r="R367" s="17">
        <v>62597</v>
      </c>
      <c r="S367" s="17">
        <v>401433.8</v>
      </c>
      <c r="T367" s="17">
        <v>134980.5</v>
      </c>
      <c r="U367" s="1" t="s">
        <v>1996</v>
      </c>
      <c r="V367" s="1" t="s">
        <v>108</v>
      </c>
    </row>
    <row r="368" spans="1:22">
      <c r="A368" s="17">
        <v>-77.031700000000001</v>
      </c>
      <c r="B368" s="17">
        <v>38.919670000000004</v>
      </c>
      <c r="C368" s="17">
        <v>1416</v>
      </c>
      <c r="D368" s="1" t="s">
        <v>330</v>
      </c>
      <c r="E368" s="1" t="s">
        <v>1997</v>
      </c>
      <c r="F368" s="1" t="s">
        <v>1998</v>
      </c>
      <c r="G368" s="1" t="s">
        <v>215</v>
      </c>
      <c r="H368" s="1" t="s">
        <v>268</v>
      </c>
      <c r="I368" s="32"/>
      <c r="J368" s="17">
        <v>4</v>
      </c>
      <c r="K368" s="17">
        <v>38.919670000000004</v>
      </c>
      <c r="L368" s="17">
        <v>-77.031700000000001</v>
      </c>
      <c r="M368" s="17">
        <v>0</v>
      </c>
      <c r="N368" s="17">
        <v>1</v>
      </c>
      <c r="O368" s="17">
        <v>3</v>
      </c>
      <c r="P368" s="17">
        <v>0</v>
      </c>
      <c r="Q368" s="17">
        <v>0</v>
      </c>
      <c r="R368" s="17">
        <v>284282</v>
      </c>
      <c r="S368" s="17">
        <v>397254.1</v>
      </c>
      <c r="T368" s="17">
        <v>139088.79999999999</v>
      </c>
      <c r="U368" s="1" t="s">
        <v>2000</v>
      </c>
      <c r="V368" s="1" t="s">
        <v>108</v>
      </c>
    </row>
    <row r="369" spans="1:22">
      <c r="A369" s="17">
        <v>-77.0274</v>
      </c>
      <c r="B369" s="17">
        <v>38.948709999999998</v>
      </c>
      <c r="C369" s="17">
        <v>1417</v>
      </c>
      <c r="D369" s="1" t="s">
        <v>966</v>
      </c>
      <c r="E369" s="1" t="s">
        <v>2001</v>
      </c>
      <c r="F369" s="1" t="s">
        <v>2002</v>
      </c>
      <c r="G369" s="1" t="s">
        <v>215</v>
      </c>
      <c r="H369" s="1" t="s">
        <v>268</v>
      </c>
      <c r="I369" s="32"/>
      <c r="J369" s="17">
        <v>3</v>
      </c>
      <c r="K369" s="17">
        <v>38.948700000000002</v>
      </c>
      <c r="L369" s="17">
        <v>-77.0274</v>
      </c>
      <c r="M369" s="17">
        <v>0</v>
      </c>
      <c r="N369" s="17">
        <v>1</v>
      </c>
      <c r="O369" s="17">
        <v>0</v>
      </c>
      <c r="P369" s="17">
        <v>1</v>
      </c>
      <c r="Q369" s="17">
        <v>1</v>
      </c>
      <c r="R369" s="17">
        <v>252830</v>
      </c>
      <c r="S369" s="17">
        <v>397628.7</v>
      </c>
      <c r="T369" s="17">
        <v>142311.5</v>
      </c>
      <c r="U369" s="1" t="s">
        <v>2003</v>
      </c>
      <c r="V369" s="1" t="s">
        <v>108</v>
      </c>
    </row>
    <row r="370" spans="1:22">
      <c r="A370" s="17">
        <v>-76.985500000000002</v>
      </c>
      <c r="B370" s="17">
        <v>38.909829999999999</v>
      </c>
      <c r="C370" s="17">
        <v>1418</v>
      </c>
      <c r="D370" s="1" t="s">
        <v>208</v>
      </c>
      <c r="E370" s="1" t="s">
        <v>2004</v>
      </c>
      <c r="F370" s="1" t="s">
        <v>2005</v>
      </c>
      <c r="G370" s="1" t="s">
        <v>215</v>
      </c>
      <c r="H370" s="1" t="s">
        <v>268</v>
      </c>
      <c r="I370" s="32"/>
      <c r="J370" s="17">
        <v>1</v>
      </c>
      <c r="K370" s="17">
        <v>38.909820000000003</v>
      </c>
      <c r="L370" s="17">
        <v>-76.985500000000002</v>
      </c>
      <c r="M370" s="17">
        <v>0</v>
      </c>
      <c r="N370" s="17">
        <v>0</v>
      </c>
      <c r="O370" s="17">
        <v>1</v>
      </c>
      <c r="P370" s="17">
        <v>0</v>
      </c>
      <c r="Q370" s="17">
        <v>0</v>
      </c>
      <c r="R370" s="17">
        <v>56694</v>
      </c>
      <c r="S370" s="17">
        <v>401258.3</v>
      </c>
      <c r="T370" s="17">
        <v>137995.79999999999</v>
      </c>
      <c r="U370" s="1" t="s">
        <v>2006</v>
      </c>
      <c r="V370" s="1" t="s">
        <v>108</v>
      </c>
    </row>
    <row r="371" spans="1:22">
      <c r="A371" s="17">
        <v>-77.026799999999994</v>
      </c>
      <c r="B371" s="17">
        <v>38.982819999999997</v>
      </c>
      <c r="C371" s="17">
        <v>1419</v>
      </c>
      <c r="D371" s="1" t="s">
        <v>966</v>
      </c>
      <c r="E371" s="1" t="s">
        <v>2007</v>
      </c>
      <c r="F371" s="1" t="s">
        <v>2008</v>
      </c>
      <c r="G371" s="1" t="s">
        <v>215</v>
      </c>
      <c r="H371" s="1" t="s">
        <v>268</v>
      </c>
      <c r="I371" s="32"/>
      <c r="J371" s="17">
        <v>3</v>
      </c>
      <c r="K371" s="17">
        <v>38.982810000000001</v>
      </c>
      <c r="L371" s="17">
        <v>-77.026799999999994</v>
      </c>
      <c r="M371" s="17">
        <v>0</v>
      </c>
      <c r="N371" s="17">
        <v>1</v>
      </c>
      <c r="O371" s="17">
        <v>0</v>
      </c>
      <c r="P371" s="17">
        <v>2</v>
      </c>
      <c r="Q371" s="17">
        <v>0</v>
      </c>
      <c r="R371" s="19"/>
      <c r="S371" s="17">
        <v>397677.1</v>
      </c>
      <c r="T371" s="17">
        <v>146098.20000000001</v>
      </c>
      <c r="U371" s="19"/>
      <c r="V371" s="1" t="s">
        <v>108</v>
      </c>
    </row>
    <row r="372" spans="1:22">
      <c r="A372" s="17">
        <v>-77.071899999999999</v>
      </c>
      <c r="B372" s="17">
        <v>38.959220000000002</v>
      </c>
      <c r="C372" s="17">
        <v>1420</v>
      </c>
      <c r="D372" s="1" t="s">
        <v>82</v>
      </c>
      <c r="E372" s="1" t="s">
        <v>2009</v>
      </c>
      <c r="F372" s="1" t="s">
        <v>2010</v>
      </c>
      <c r="G372" s="1" t="s">
        <v>215</v>
      </c>
      <c r="H372" s="1" t="s">
        <v>268</v>
      </c>
      <c r="I372" s="32"/>
      <c r="J372" s="17">
        <v>2</v>
      </c>
      <c r="K372" s="17">
        <v>38.959220000000002</v>
      </c>
      <c r="L372" s="17">
        <v>-77.071899999999999</v>
      </c>
      <c r="M372" s="17">
        <v>0</v>
      </c>
      <c r="N372" s="17">
        <v>0</v>
      </c>
      <c r="O372" s="17">
        <v>2</v>
      </c>
      <c r="P372" s="17">
        <v>0</v>
      </c>
      <c r="Q372" s="17">
        <v>0</v>
      </c>
      <c r="R372" s="17">
        <v>264140</v>
      </c>
      <c r="S372" s="17">
        <v>393766.1</v>
      </c>
      <c r="T372" s="17">
        <v>143481.20000000001</v>
      </c>
      <c r="U372" s="1" t="s">
        <v>2011</v>
      </c>
      <c r="V372" s="1" t="s">
        <v>108</v>
      </c>
    </row>
    <row r="373" spans="1:22">
      <c r="A373" s="17">
        <v>-76.981499999999997</v>
      </c>
      <c r="B373" s="17">
        <v>38.865879999999997</v>
      </c>
      <c r="C373" s="17">
        <v>1422</v>
      </c>
      <c r="D373" s="1" t="s">
        <v>252</v>
      </c>
      <c r="E373" s="1" t="s">
        <v>2012</v>
      </c>
      <c r="F373" s="1" t="s">
        <v>2013</v>
      </c>
      <c r="G373" s="1" t="s">
        <v>99</v>
      </c>
      <c r="H373" s="1" t="s">
        <v>268</v>
      </c>
      <c r="I373" s="32"/>
      <c r="J373" s="17">
        <v>3</v>
      </c>
      <c r="K373" s="17">
        <v>38.865879999999997</v>
      </c>
      <c r="L373" s="17">
        <v>-76.981499999999997</v>
      </c>
      <c r="M373" s="17">
        <v>0</v>
      </c>
      <c r="N373" s="17">
        <v>0</v>
      </c>
      <c r="O373" s="17">
        <v>3</v>
      </c>
      <c r="P373" s="17">
        <v>0</v>
      </c>
      <c r="Q373" s="17">
        <v>0</v>
      </c>
      <c r="R373" s="17">
        <v>314544</v>
      </c>
      <c r="S373" s="17">
        <v>401607.5</v>
      </c>
      <c r="T373" s="17">
        <v>133117.4</v>
      </c>
      <c r="U373" s="1" t="s">
        <v>2014</v>
      </c>
      <c r="V373" s="1" t="s">
        <v>108</v>
      </c>
    </row>
    <row r="374" spans="1:22">
      <c r="A374" s="17">
        <v>-76.981200000000001</v>
      </c>
      <c r="B374" s="17">
        <v>38.865839999999999</v>
      </c>
      <c r="C374" s="17">
        <v>1424</v>
      </c>
      <c r="D374" s="1" t="s">
        <v>252</v>
      </c>
      <c r="E374" s="1" t="s">
        <v>2015</v>
      </c>
      <c r="F374" s="1" t="s">
        <v>2016</v>
      </c>
      <c r="G374" s="1" t="s">
        <v>99</v>
      </c>
      <c r="H374" s="1" t="s">
        <v>268</v>
      </c>
      <c r="I374" s="32"/>
      <c r="J374" s="17">
        <v>3</v>
      </c>
      <c r="K374" s="17">
        <v>38.865830000000003</v>
      </c>
      <c r="L374" s="17">
        <v>-76.981200000000001</v>
      </c>
      <c r="M374" s="17">
        <v>0</v>
      </c>
      <c r="N374" s="17">
        <v>0</v>
      </c>
      <c r="O374" s="17">
        <v>3</v>
      </c>
      <c r="P374" s="17">
        <v>0</v>
      </c>
      <c r="Q374" s="17">
        <v>0</v>
      </c>
      <c r="R374" s="17">
        <v>314545</v>
      </c>
      <c r="S374" s="17">
        <v>401627.9</v>
      </c>
      <c r="T374" s="17">
        <v>133112.6</v>
      </c>
      <c r="U374" s="1" t="s">
        <v>2018</v>
      </c>
      <c r="V374" s="1" t="s">
        <v>108</v>
      </c>
    </row>
    <row r="375" spans="1:22">
      <c r="A375" s="17">
        <v>-77.007400000000004</v>
      </c>
      <c r="B375" s="17">
        <v>38.830570000000002</v>
      </c>
      <c r="C375" s="17">
        <v>1425</v>
      </c>
      <c r="D375" s="1" t="s">
        <v>252</v>
      </c>
      <c r="E375" s="1" t="s">
        <v>2019</v>
      </c>
      <c r="F375" s="1" t="s">
        <v>2020</v>
      </c>
      <c r="G375" s="1" t="s">
        <v>99</v>
      </c>
      <c r="H375" s="1" t="s">
        <v>268</v>
      </c>
      <c r="I375" s="32"/>
      <c r="J375" s="17">
        <v>3</v>
      </c>
      <c r="K375" s="17">
        <v>38.830559999999998</v>
      </c>
      <c r="L375" s="17">
        <v>-77.007400000000004</v>
      </c>
      <c r="M375" s="17">
        <v>0</v>
      </c>
      <c r="N375" s="17">
        <v>2</v>
      </c>
      <c r="O375" s="17">
        <v>0</v>
      </c>
      <c r="P375" s="17">
        <v>1</v>
      </c>
      <c r="Q375" s="17">
        <v>0</v>
      </c>
      <c r="R375" s="17">
        <v>27895</v>
      </c>
      <c r="S375" s="17">
        <v>399361.4</v>
      </c>
      <c r="T375" s="17">
        <v>129197.2</v>
      </c>
      <c r="U375" s="1" t="s">
        <v>1434</v>
      </c>
      <c r="V375" s="1" t="s">
        <v>108</v>
      </c>
    </row>
    <row r="376" spans="1:22">
      <c r="A376" s="17">
        <v>-76.954599999999999</v>
      </c>
      <c r="B376" s="17">
        <v>38.884010000000004</v>
      </c>
      <c r="C376" s="17">
        <v>1426</v>
      </c>
      <c r="D376" s="1" t="s">
        <v>166</v>
      </c>
      <c r="E376" s="1" t="s">
        <v>2021</v>
      </c>
      <c r="F376" s="1" t="s">
        <v>2022</v>
      </c>
      <c r="G376" s="1" t="s">
        <v>99</v>
      </c>
      <c r="H376" s="65" t="s">
        <v>1083</v>
      </c>
      <c r="I376" s="66"/>
      <c r="J376" s="17">
        <v>99</v>
      </c>
      <c r="K376" s="17">
        <v>38.884010000000004</v>
      </c>
      <c r="L376" s="17">
        <v>-76.954599999999999</v>
      </c>
      <c r="M376" s="17">
        <v>0</v>
      </c>
      <c r="N376" s="17">
        <v>9</v>
      </c>
      <c r="O376" s="17">
        <v>90</v>
      </c>
      <c r="P376" s="17">
        <v>0</v>
      </c>
      <c r="Q376" s="17">
        <v>0</v>
      </c>
      <c r="R376" s="17">
        <v>33069</v>
      </c>
      <c r="S376" s="17">
        <v>403940.7</v>
      </c>
      <c r="T376" s="17">
        <v>135130.70000000001</v>
      </c>
      <c r="U376" s="1" t="s">
        <v>2023</v>
      </c>
      <c r="V376" s="1" t="s">
        <v>108</v>
      </c>
    </row>
    <row r="377" spans="1:22">
      <c r="A377" s="17">
        <v>-76.998199999999997</v>
      </c>
      <c r="B377" s="17">
        <v>38.839860000000002</v>
      </c>
      <c r="C377" s="17">
        <v>1427</v>
      </c>
      <c r="D377" s="1" t="s">
        <v>252</v>
      </c>
      <c r="E377" s="1" t="s">
        <v>2024</v>
      </c>
      <c r="F377" s="1" t="s">
        <v>2025</v>
      </c>
      <c r="G377" s="1" t="s">
        <v>99</v>
      </c>
      <c r="H377" s="65" t="s">
        <v>962</v>
      </c>
      <c r="I377" s="66"/>
      <c r="J377" s="17">
        <v>195</v>
      </c>
      <c r="K377" s="17">
        <v>38.839849999999998</v>
      </c>
      <c r="L377" s="17">
        <v>-76.998199999999997</v>
      </c>
      <c r="M377" s="17">
        <v>20</v>
      </c>
      <c r="N377" s="17">
        <v>127</v>
      </c>
      <c r="O377" s="17">
        <v>28</v>
      </c>
      <c r="P377" s="17">
        <v>20</v>
      </c>
      <c r="Q377" s="17">
        <v>0</v>
      </c>
      <c r="R377" s="17">
        <v>297993</v>
      </c>
      <c r="S377" s="17">
        <v>400159.1</v>
      </c>
      <c r="T377" s="17">
        <v>130228.2</v>
      </c>
      <c r="U377" s="1" t="s">
        <v>2027</v>
      </c>
      <c r="V377" s="1" t="s">
        <v>108</v>
      </c>
    </row>
    <row r="378" spans="1:22">
      <c r="A378" s="17">
        <v>-77.009399999999999</v>
      </c>
      <c r="B378" s="17">
        <v>38.912410000000001</v>
      </c>
      <c r="C378" s="17">
        <v>1531</v>
      </c>
      <c r="D378" s="1" t="s">
        <v>208</v>
      </c>
      <c r="E378" s="1" t="s">
        <v>2028</v>
      </c>
      <c r="F378" s="1" t="s">
        <v>2029</v>
      </c>
      <c r="G378" s="1" t="s">
        <v>215</v>
      </c>
      <c r="H378" s="1" t="s">
        <v>268</v>
      </c>
      <c r="I378" s="32"/>
      <c r="J378" s="17">
        <v>1</v>
      </c>
      <c r="K378" s="17">
        <v>38.912410000000001</v>
      </c>
      <c r="L378" s="17">
        <v>-77.009399999999999</v>
      </c>
      <c r="M378" s="17">
        <v>0</v>
      </c>
      <c r="N378" s="17">
        <v>0</v>
      </c>
      <c r="O378" s="17">
        <v>0</v>
      </c>
      <c r="P378" s="17">
        <v>1</v>
      </c>
      <c r="Q378" s="17">
        <v>0</v>
      </c>
      <c r="R378" s="17">
        <v>226757</v>
      </c>
      <c r="S378" s="17">
        <v>399187.7</v>
      </c>
      <c r="T378" s="17">
        <v>138282.4</v>
      </c>
      <c r="U378" s="1" t="s">
        <v>2030</v>
      </c>
      <c r="V378" s="1" t="s">
        <v>108</v>
      </c>
    </row>
    <row r="379" spans="1:22">
      <c r="A379" s="17">
        <v>-76.9863</v>
      </c>
      <c r="B379" s="17">
        <v>38.883679999999998</v>
      </c>
      <c r="C379" s="17">
        <v>1532</v>
      </c>
      <c r="D379" s="1" t="s">
        <v>156</v>
      </c>
      <c r="E379" s="1" t="s">
        <v>2031</v>
      </c>
      <c r="F379" s="1" t="s">
        <v>2032</v>
      </c>
      <c r="G379" s="1" t="s">
        <v>215</v>
      </c>
      <c r="H379" s="1" t="s">
        <v>268</v>
      </c>
      <c r="I379" s="32"/>
      <c r="J379" s="17">
        <v>43</v>
      </c>
      <c r="K379" s="17">
        <v>38.883540000000004</v>
      </c>
      <c r="L379" s="17">
        <v>-76.986500000000007</v>
      </c>
      <c r="M379" s="17">
        <v>0</v>
      </c>
      <c r="N379" s="17">
        <v>7</v>
      </c>
      <c r="O379" s="17">
        <v>36</v>
      </c>
      <c r="P379" s="17">
        <v>0</v>
      </c>
      <c r="Q379" s="17">
        <v>0</v>
      </c>
      <c r="R379" s="17">
        <v>26239</v>
      </c>
      <c r="S379" s="17">
        <v>401186.3</v>
      </c>
      <c r="T379" s="17">
        <v>135093.1</v>
      </c>
      <c r="U379" s="1" t="s">
        <v>2033</v>
      </c>
      <c r="V379" s="1" t="s">
        <v>108</v>
      </c>
    </row>
    <row r="380" spans="1:22">
      <c r="A380" s="17">
        <v>-77.027600000000007</v>
      </c>
      <c r="B380" s="17">
        <v>38.972729999999999</v>
      </c>
      <c r="C380" s="17">
        <v>1533</v>
      </c>
      <c r="D380" s="1" t="s">
        <v>966</v>
      </c>
      <c r="E380" s="1" t="s">
        <v>2034</v>
      </c>
      <c r="F380" s="1" t="s">
        <v>2035</v>
      </c>
      <c r="G380" s="1" t="s">
        <v>215</v>
      </c>
      <c r="H380" s="1" t="s">
        <v>268</v>
      </c>
      <c r="I380" s="32"/>
      <c r="J380" s="17">
        <v>2</v>
      </c>
      <c r="K380" s="17">
        <v>38.972720000000002</v>
      </c>
      <c r="L380" s="17">
        <v>-77.027600000000007</v>
      </c>
      <c r="M380" s="17">
        <v>0</v>
      </c>
      <c r="N380" s="17">
        <v>2</v>
      </c>
      <c r="O380" s="17">
        <v>0</v>
      </c>
      <c r="P380" s="17">
        <v>0</v>
      </c>
      <c r="Q380" s="17">
        <v>0</v>
      </c>
      <c r="R380" s="17">
        <v>292802</v>
      </c>
      <c r="S380" s="17">
        <v>397612.5</v>
      </c>
      <c r="T380" s="17">
        <v>144978.6</v>
      </c>
      <c r="U380" s="1" t="s">
        <v>2036</v>
      </c>
      <c r="V380" s="1" t="s">
        <v>108</v>
      </c>
    </row>
    <row r="381" spans="1:22">
      <c r="A381" s="17">
        <v>-77.043599999999998</v>
      </c>
      <c r="B381" s="17">
        <v>38.92201</v>
      </c>
      <c r="C381" s="17">
        <v>1538</v>
      </c>
      <c r="D381" s="19"/>
      <c r="E381" s="1" t="s">
        <v>2037</v>
      </c>
      <c r="F381" s="1" t="s">
        <v>2038</v>
      </c>
      <c r="G381" s="1" t="s">
        <v>99</v>
      </c>
      <c r="H381" s="1" t="s">
        <v>268</v>
      </c>
      <c r="I381" s="32"/>
      <c r="J381" s="17">
        <v>1</v>
      </c>
      <c r="K381" s="19"/>
      <c r="L381" s="19"/>
      <c r="M381" s="17">
        <v>0</v>
      </c>
      <c r="N381" s="17">
        <v>0</v>
      </c>
      <c r="O381" s="17">
        <v>1</v>
      </c>
      <c r="P381" s="17">
        <v>0</v>
      </c>
      <c r="Q381" s="17">
        <v>0</v>
      </c>
      <c r="R381" s="17">
        <v>235374</v>
      </c>
      <c r="S381" s="17">
        <v>396215.3</v>
      </c>
      <c r="T381" s="17">
        <v>139349.20000000001</v>
      </c>
      <c r="U381" s="1" t="s">
        <v>2042</v>
      </c>
      <c r="V381" s="1" t="s">
        <v>108</v>
      </c>
    </row>
    <row r="382" spans="1:22">
      <c r="A382" s="17">
        <v>-76.9816</v>
      </c>
      <c r="B382" s="17">
        <v>38.903260000000003</v>
      </c>
      <c r="C382" s="17">
        <v>1539</v>
      </c>
      <c r="D382" s="1" t="s">
        <v>208</v>
      </c>
      <c r="E382" s="1" t="s">
        <v>2043</v>
      </c>
      <c r="F382" s="1" t="s">
        <v>2044</v>
      </c>
      <c r="G382" s="1" t="s">
        <v>215</v>
      </c>
      <c r="H382" s="1" t="s">
        <v>268</v>
      </c>
      <c r="I382" s="32"/>
      <c r="J382" s="17">
        <v>4</v>
      </c>
      <c r="K382" s="17">
        <v>38.903260000000003</v>
      </c>
      <c r="L382" s="17">
        <v>-76.9816</v>
      </c>
      <c r="M382" s="17">
        <v>0</v>
      </c>
      <c r="N382" s="17">
        <v>1</v>
      </c>
      <c r="O382" s="17">
        <v>3</v>
      </c>
      <c r="P382" s="17">
        <v>0</v>
      </c>
      <c r="Q382" s="17">
        <v>0</v>
      </c>
      <c r="R382" s="17">
        <v>75088</v>
      </c>
      <c r="S382" s="17">
        <v>401595.1</v>
      </c>
      <c r="T382" s="17">
        <v>137266.9</v>
      </c>
      <c r="U382" s="1" t="s">
        <v>2045</v>
      </c>
      <c r="V382" s="1" t="s">
        <v>108</v>
      </c>
    </row>
    <row r="383" spans="1:22">
      <c r="A383" s="17">
        <v>-77.008099999999999</v>
      </c>
      <c r="B383" s="17">
        <v>38.910609999999998</v>
      </c>
      <c r="C383" s="17">
        <v>1540</v>
      </c>
      <c r="D383" s="19"/>
      <c r="E383" s="1" t="s">
        <v>2046</v>
      </c>
      <c r="F383" s="1" t="s">
        <v>2047</v>
      </c>
      <c r="G383" s="1" t="s">
        <v>99</v>
      </c>
      <c r="H383" s="1" t="s">
        <v>268</v>
      </c>
      <c r="I383" s="32"/>
      <c r="J383" s="17">
        <v>2</v>
      </c>
      <c r="K383" s="19"/>
      <c r="L383" s="19"/>
      <c r="M383" s="17">
        <v>0</v>
      </c>
      <c r="N383" s="17">
        <v>0</v>
      </c>
      <c r="O383" s="17">
        <v>2</v>
      </c>
      <c r="P383" s="17">
        <v>0</v>
      </c>
      <c r="Q383" s="17">
        <v>0</v>
      </c>
      <c r="R383" s="17">
        <v>46108</v>
      </c>
      <c r="S383" s="17">
        <v>399294.6</v>
      </c>
      <c r="T383" s="17">
        <v>138081.79999999999</v>
      </c>
      <c r="U383" s="1" t="s">
        <v>2048</v>
      </c>
      <c r="V383" s="1" t="s">
        <v>108</v>
      </c>
    </row>
    <row r="384" spans="1:22">
      <c r="A384" s="17">
        <v>-77.015299999999996</v>
      </c>
      <c r="B384" s="17">
        <v>38.91892</v>
      </c>
      <c r="C384" s="17">
        <v>1541</v>
      </c>
      <c r="D384" s="1" t="s">
        <v>330</v>
      </c>
      <c r="E384" s="1" t="s">
        <v>2049</v>
      </c>
      <c r="F384" s="1" t="s">
        <v>2050</v>
      </c>
      <c r="G384" s="1" t="s">
        <v>215</v>
      </c>
      <c r="H384" s="1" t="s">
        <v>268</v>
      </c>
      <c r="I384" s="32"/>
      <c r="J384" s="17">
        <v>1</v>
      </c>
      <c r="K384" s="17">
        <v>38.918909999999997</v>
      </c>
      <c r="L384" s="17">
        <v>-77.015299999999996</v>
      </c>
      <c r="M384" s="17">
        <v>0</v>
      </c>
      <c r="N384" s="17">
        <v>0</v>
      </c>
      <c r="O384" s="17">
        <v>1</v>
      </c>
      <c r="P384" s="17">
        <v>0</v>
      </c>
      <c r="Q384" s="17">
        <v>0</v>
      </c>
      <c r="R384" s="17">
        <v>229527</v>
      </c>
      <c r="S384" s="17">
        <v>398676.7</v>
      </c>
      <c r="T384" s="17">
        <v>139004.70000000001</v>
      </c>
      <c r="U384" s="1" t="s">
        <v>2051</v>
      </c>
      <c r="V384" s="1" t="s">
        <v>108</v>
      </c>
    </row>
    <row r="385" spans="1:22">
      <c r="A385" s="17">
        <v>-76.979600000000005</v>
      </c>
      <c r="B385" s="17">
        <v>38.90204</v>
      </c>
      <c r="C385" s="17">
        <v>1542</v>
      </c>
      <c r="D385" s="19"/>
      <c r="E385" s="1" t="s">
        <v>2053</v>
      </c>
      <c r="F385" s="1" t="s">
        <v>2054</v>
      </c>
      <c r="G385" s="1" t="s">
        <v>99</v>
      </c>
      <c r="H385" s="1" t="s">
        <v>268</v>
      </c>
      <c r="I385" s="32"/>
      <c r="J385" s="17">
        <v>33</v>
      </c>
      <c r="K385" s="19"/>
      <c r="L385" s="19"/>
      <c r="M385" s="17">
        <v>0</v>
      </c>
      <c r="N385" s="17">
        <v>0</v>
      </c>
      <c r="O385" s="17">
        <v>33</v>
      </c>
      <c r="P385" s="17">
        <v>0</v>
      </c>
      <c r="Q385" s="17">
        <v>0</v>
      </c>
      <c r="R385" s="17">
        <v>310898</v>
      </c>
      <c r="S385" s="17">
        <v>401771.8</v>
      </c>
      <c r="T385" s="17">
        <v>137131</v>
      </c>
      <c r="U385" s="1" t="s">
        <v>2055</v>
      </c>
      <c r="V385" s="1" t="s">
        <v>108</v>
      </c>
    </row>
    <row r="386" spans="1:22">
      <c r="A386" s="17">
        <v>-81.529200000000003</v>
      </c>
      <c r="B386" s="17">
        <v>37.577269999999999</v>
      </c>
      <c r="C386" s="17">
        <v>1546</v>
      </c>
      <c r="D386" s="19"/>
      <c r="E386" s="19"/>
      <c r="F386" s="1" t="s">
        <v>2056</v>
      </c>
      <c r="G386" s="1" t="s">
        <v>99</v>
      </c>
      <c r="H386" s="65" t="s">
        <v>962</v>
      </c>
      <c r="I386" s="66"/>
      <c r="J386" s="17">
        <v>63</v>
      </c>
      <c r="K386" s="19"/>
      <c r="L386" s="19"/>
      <c r="M386" s="17">
        <v>13</v>
      </c>
      <c r="N386" s="17">
        <v>50</v>
      </c>
      <c r="O386" s="17">
        <v>0</v>
      </c>
      <c r="P386" s="17">
        <v>0</v>
      </c>
      <c r="Q386" s="17">
        <v>0</v>
      </c>
      <c r="R386" s="19"/>
      <c r="S386" s="17">
        <v>0</v>
      </c>
      <c r="T386" s="17">
        <v>0</v>
      </c>
      <c r="U386" s="19"/>
      <c r="V386" s="1" t="s">
        <v>108</v>
      </c>
    </row>
    <row r="387" spans="1:22">
      <c r="A387" s="17">
        <v>-81.529200000000003</v>
      </c>
      <c r="B387" s="17">
        <v>37.577269999999999</v>
      </c>
      <c r="C387" s="17">
        <v>1547</v>
      </c>
      <c r="D387" s="1" t="s">
        <v>166</v>
      </c>
      <c r="E387" s="1" t="s">
        <v>2057</v>
      </c>
      <c r="F387" s="1" t="s">
        <v>2058</v>
      </c>
      <c r="G387" s="1" t="s">
        <v>99</v>
      </c>
      <c r="H387" s="65" t="s">
        <v>1027</v>
      </c>
      <c r="I387" s="66"/>
      <c r="J387" s="17">
        <v>95</v>
      </c>
      <c r="K387" s="19"/>
      <c r="L387" s="19"/>
      <c r="M387" s="17">
        <v>5</v>
      </c>
      <c r="N387" s="17">
        <v>90</v>
      </c>
      <c r="O387" s="17">
        <v>0</v>
      </c>
      <c r="P387" s="17">
        <v>0</v>
      </c>
      <c r="Q387" s="17">
        <v>0</v>
      </c>
      <c r="R387" s="19"/>
      <c r="S387" s="17">
        <v>0</v>
      </c>
      <c r="T387" s="17">
        <v>0</v>
      </c>
      <c r="U387" s="19"/>
      <c r="V387" s="1" t="s">
        <v>108</v>
      </c>
    </row>
    <row r="388" spans="1:22">
      <c r="A388" s="17">
        <v>-81.529200000000003</v>
      </c>
      <c r="B388" s="17">
        <v>37.577269999999999</v>
      </c>
      <c r="C388" s="17">
        <v>1548</v>
      </c>
      <c r="D388" s="19"/>
      <c r="E388" s="19"/>
      <c r="F388" s="1" t="s">
        <v>2059</v>
      </c>
      <c r="G388" s="1" t="s">
        <v>99</v>
      </c>
      <c r="H388" s="65" t="s">
        <v>1027</v>
      </c>
      <c r="I388" s="66"/>
      <c r="J388" s="17">
        <v>15</v>
      </c>
      <c r="K388" s="19"/>
      <c r="L388" s="19"/>
      <c r="M388" s="17">
        <v>3</v>
      </c>
      <c r="N388" s="17">
        <v>10</v>
      </c>
      <c r="O388" s="17">
        <v>0</v>
      </c>
      <c r="P388" s="17">
        <v>2</v>
      </c>
      <c r="Q388" s="17">
        <v>0</v>
      </c>
      <c r="R388" s="19"/>
      <c r="S388" s="17">
        <v>0</v>
      </c>
      <c r="T388" s="17">
        <v>0</v>
      </c>
      <c r="U388" s="19"/>
      <c r="V388" s="1" t="s">
        <v>108</v>
      </c>
    </row>
    <row r="389" spans="1:22">
      <c r="A389" s="17">
        <v>-77.025899999999993</v>
      </c>
      <c r="B389" s="17">
        <v>38.938429999999997</v>
      </c>
      <c r="C389" s="17">
        <v>1549</v>
      </c>
      <c r="D389" s="1" t="s">
        <v>966</v>
      </c>
      <c r="E389" s="1" t="s">
        <v>2063</v>
      </c>
      <c r="F389" s="1" t="s">
        <v>2064</v>
      </c>
      <c r="G389" s="1" t="s">
        <v>215</v>
      </c>
      <c r="H389" s="1" t="s">
        <v>268</v>
      </c>
      <c r="I389" s="32"/>
      <c r="J389" s="17">
        <v>84</v>
      </c>
      <c r="K389" s="17">
        <v>38.938420000000001</v>
      </c>
      <c r="L389" s="17">
        <v>-77.025899999999993</v>
      </c>
      <c r="M389" s="17">
        <v>0</v>
      </c>
      <c r="N389" s="17">
        <v>10</v>
      </c>
      <c r="O389" s="17">
        <v>74</v>
      </c>
      <c r="P389" s="17">
        <v>0</v>
      </c>
      <c r="Q389" s="17">
        <v>0</v>
      </c>
      <c r="R389" s="17">
        <v>225073</v>
      </c>
      <c r="S389" s="17">
        <v>397751.5</v>
      </c>
      <c r="T389" s="17">
        <v>141170.9</v>
      </c>
      <c r="U389" s="1" t="s">
        <v>2065</v>
      </c>
      <c r="V389" s="1" t="s">
        <v>108</v>
      </c>
    </row>
    <row r="390" spans="1:22">
      <c r="A390" s="17">
        <v>-77.031199999999998</v>
      </c>
      <c r="B390" s="17">
        <v>38.912379999999999</v>
      </c>
      <c r="C390" s="17">
        <v>1550</v>
      </c>
      <c r="D390" s="19"/>
      <c r="E390" s="1" t="s">
        <v>2066</v>
      </c>
      <c r="F390" s="1" t="s">
        <v>2067</v>
      </c>
      <c r="G390" s="1" t="s">
        <v>99</v>
      </c>
      <c r="H390" s="1" t="s">
        <v>268</v>
      </c>
      <c r="I390" s="32"/>
      <c r="J390" s="17">
        <v>47</v>
      </c>
      <c r="K390" s="19"/>
      <c r="L390" s="19"/>
      <c r="M390" s="17">
        <v>47</v>
      </c>
      <c r="N390" s="17">
        <v>0</v>
      </c>
      <c r="O390" s="17">
        <v>0</v>
      </c>
      <c r="P390" s="17">
        <v>0</v>
      </c>
      <c r="Q390" s="17">
        <v>0</v>
      </c>
      <c r="R390" s="17">
        <v>242888</v>
      </c>
      <c r="S390" s="17">
        <v>397298.4</v>
      </c>
      <c r="T390" s="17">
        <v>138278.70000000001</v>
      </c>
      <c r="U390" s="1" t="s">
        <v>2068</v>
      </c>
      <c r="V390" s="1" t="s">
        <v>108</v>
      </c>
    </row>
    <row r="391" spans="1:22">
      <c r="A391" s="17">
        <v>-76.979799999999997</v>
      </c>
      <c r="B391" s="17">
        <v>38.932650000000002</v>
      </c>
      <c r="C391" s="17">
        <v>1551</v>
      </c>
      <c r="D391" s="19"/>
      <c r="E391" s="1" t="s">
        <v>2069</v>
      </c>
      <c r="F391" s="1" t="s">
        <v>2070</v>
      </c>
      <c r="G391" s="1" t="s">
        <v>99</v>
      </c>
      <c r="H391" s="1" t="s">
        <v>268</v>
      </c>
      <c r="I391" s="32"/>
      <c r="J391" s="17">
        <v>1</v>
      </c>
      <c r="K391" s="19"/>
      <c r="L391" s="19"/>
      <c r="M391" s="17">
        <v>0</v>
      </c>
      <c r="N391" s="17">
        <v>0</v>
      </c>
      <c r="O391" s="17">
        <v>0</v>
      </c>
      <c r="P391" s="17">
        <v>1</v>
      </c>
      <c r="Q391" s="17">
        <v>0</v>
      </c>
      <c r="R391" s="17">
        <v>34816</v>
      </c>
      <c r="S391" s="17">
        <v>401749.3</v>
      </c>
      <c r="T391" s="17">
        <v>140529.4</v>
      </c>
      <c r="U391" s="1" t="s">
        <v>2072</v>
      </c>
      <c r="V391" s="1" t="s">
        <v>108</v>
      </c>
    </row>
    <row r="392" spans="1:22">
      <c r="A392" s="17">
        <v>-77.009399999999999</v>
      </c>
      <c r="B392" s="17">
        <v>38.910490000000003</v>
      </c>
      <c r="C392" s="17">
        <v>1552</v>
      </c>
      <c r="D392" s="19"/>
      <c r="E392" s="1" t="s">
        <v>2073</v>
      </c>
      <c r="F392" s="1" t="s">
        <v>2074</v>
      </c>
      <c r="G392" s="1" t="s">
        <v>99</v>
      </c>
      <c r="H392" s="1" t="s">
        <v>268</v>
      </c>
      <c r="I392" s="32"/>
      <c r="J392" s="17">
        <v>1</v>
      </c>
      <c r="K392" s="19"/>
      <c r="L392" s="19"/>
      <c r="M392" s="17">
        <v>0</v>
      </c>
      <c r="N392" s="17">
        <v>1</v>
      </c>
      <c r="O392" s="17">
        <v>0</v>
      </c>
      <c r="P392" s="17">
        <v>0</v>
      </c>
      <c r="Q392" s="17">
        <v>0</v>
      </c>
      <c r="R392" s="17">
        <v>218336</v>
      </c>
      <c r="S392" s="17">
        <v>399188.7</v>
      </c>
      <c r="T392" s="17">
        <v>138069</v>
      </c>
      <c r="U392" s="1" t="s">
        <v>2075</v>
      </c>
      <c r="V392" s="1" t="s">
        <v>108</v>
      </c>
    </row>
    <row r="393" spans="1:22">
      <c r="A393" s="17">
        <v>-77.028400000000005</v>
      </c>
      <c r="B393" s="17">
        <v>38.955489999999998</v>
      </c>
      <c r="C393" s="17">
        <v>1554</v>
      </c>
      <c r="D393" s="1" t="s">
        <v>263</v>
      </c>
      <c r="E393" s="1" t="s">
        <v>2076</v>
      </c>
      <c r="F393" s="1" t="s">
        <v>2077</v>
      </c>
      <c r="G393" s="1" t="s">
        <v>99</v>
      </c>
      <c r="H393" s="1" t="s">
        <v>268</v>
      </c>
      <c r="I393" s="32"/>
      <c r="J393" s="17">
        <v>2</v>
      </c>
      <c r="K393" s="17">
        <v>38.955480000000001</v>
      </c>
      <c r="L393" s="17">
        <v>-77.028300000000002</v>
      </c>
      <c r="M393" s="17">
        <v>0</v>
      </c>
      <c r="N393" s="17">
        <v>1</v>
      </c>
      <c r="O393" s="17">
        <v>1</v>
      </c>
      <c r="P393" s="17">
        <v>0</v>
      </c>
      <c r="Q393" s="17">
        <v>0</v>
      </c>
      <c r="R393" s="19"/>
      <c r="S393" s="17">
        <v>397542.9</v>
      </c>
      <c r="T393" s="17">
        <v>143064.70000000001</v>
      </c>
      <c r="U393" s="19"/>
      <c r="V393" s="1" t="s">
        <v>108</v>
      </c>
    </row>
    <row r="394" spans="1:22">
      <c r="A394" s="17">
        <v>-77.034000000000006</v>
      </c>
      <c r="B394" s="17">
        <v>38.937750000000001</v>
      </c>
      <c r="C394" s="17">
        <v>1555</v>
      </c>
      <c r="D394" s="1" t="s">
        <v>966</v>
      </c>
      <c r="E394" s="1" t="s">
        <v>2078</v>
      </c>
      <c r="F394" s="1" t="s">
        <v>2079</v>
      </c>
      <c r="G394" s="1" t="s">
        <v>215</v>
      </c>
      <c r="H394" s="1" t="s">
        <v>268</v>
      </c>
      <c r="I394" s="32"/>
      <c r="J394" s="17">
        <v>2</v>
      </c>
      <c r="K394" s="17">
        <v>38.937739999999998</v>
      </c>
      <c r="L394" s="17">
        <v>-77.034000000000006</v>
      </c>
      <c r="M394" s="17">
        <v>0</v>
      </c>
      <c r="N394" s="17">
        <v>0</v>
      </c>
      <c r="O394" s="17">
        <v>2</v>
      </c>
      <c r="P394" s="17">
        <v>0</v>
      </c>
      <c r="Q394" s="17">
        <v>0</v>
      </c>
      <c r="R394" s="17">
        <v>277043</v>
      </c>
      <c r="S394" s="17">
        <v>397055.7</v>
      </c>
      <c r="T394" s="17">
        <v>141095.4</v>
      </c>
      <c r="U394" s="1" t="s">
        <v>2081</v>
      </c>
      <c r="V394" s="1" t="s">
        <v>108</v>
      </c>
    </row>
    <row r="395" spans="1:22">
      <c r="A395" s="17">
        <v>-77.033600000000007</v>
      </c>
      <c r="B395" s="17">
        <v>38.937739999999998</v>
      </c>
      <c r="C395" s="17">
        <v>1556</v>
      </c>
      <c r="D395" s="1" t="s">
        <v>966</v>
      </c>
      <c r="E395" s="1" t="s">
        <v>2082</v>
      </c>
      <c r="F395" s="1" t="s">
        <v>2083</v>
      </c>
      <c r="G395" s="1" t="s">
        <v>215</v>
      </c>
      <c r="H395" s="1" t="s">
        <v>268</v>
      </c>
      <c r="I395" s="32"/>
      <c r="J395" s="17">
        <v>1</v>
      </c>
      <c r="K395" s="17">
        <v>38.937730000000002</v>
      </c>
      <c r="L395" s="17">
        <v>-77.033600000000007</v>
      </c>
      <c r="M395" s="17">
        <v>0</v>
      </c>
      <c r="N395" s="17">
        <v>0</v>
      </c>
      <c r="O395" s="17">
        <v>1</v>
      </c>
      <c r="P395" s="17">
        <v>0</v>
      </c>
      <c r="Q395" s="17">
        <v>0</v>
      </c>
      <c r="R395" s="17">
        <v>258989</v>
      </c>
      <c r="S395" s="17">
        <v>397086.5</v>
      </c>
      <c r="T395" s="17">
        <v>141094.70000000001</v>
      </c>
      <c r="U395" s="1" t="s">
        <v>2084</v>
      </c>
      <c r="V395" s="1" t="s">
        <v>108</v>
      </c>
    </row>
    <row r="396" spans="1:22">
      <c r="A396" s="17">
        <v>-77.034800000000004</v>
      </c>
      <c r="B396" s="17">
        <v>38.934609999999999</v>
      </c>
      <c r="C396" s="17">
        <v>1560</v>
      </c>
      <c r="D396" s="1" t="s">
        <v>330</v>
      </c>
      <c r="E396" s="1" t="s">
        <v>2085</v>
      </c>
      <c r="F396" s="1" t="s">
        <v>2086</v>
      </c>
      <c r="G396" s="1" t="s">
        <v>215</v>
      </c>
      <c r="H396" s="1" t="s">
        <v>268</v>
      </c>
      <c r="I396" s="32"/>
      <c r="J396" s="17">
        <v>2</v>
      </c>
      <c r="K396" s="17">
        <v>38.934600000000003</v>
      </c>
      <c r="L396" s="17">
        <v>-77.034800000000004</v>
      </c>
      <c r="M396" s="17">
        <v>0</v>
      </c>
      <c r="N396" s="17">
        <v>0</v>
      </c>
      <c r="O396" s="17">
        <v>2</v>
      </c>
      <c r="P396" s="17">
        <v>0</v>
      </c>
      <c r="Q396" s="17">
        <v>0</v>
      </c>
      <c r="R396" s="17">
        <v>234656</v>
      </c>
      <c r="S396" s="17">
        <v>396985.7</v>
      </c>
      <c r="T396" s="17">
        <v>140747.1</v>
      </c>
      <c r="U396" s="1" t="s">
        <v>2087</v>
      </c>
      <c r="V396" s="1" t="s">
        <v>108</v>
      </c>
    </row>
    <row r="397" spans="1:22">
      <c r="A397" s="17">
        <v>-76.980400000000003</v>
      </c>
      <c r="B397" s="17">
        <v>38.869680000000002</v>
      </c>
      <c r="C397" s="17">
        <v>1561</v>
      </c>
      <c r="D397" s="1" t="s">
        <v>252</v>
      </c>
      <c r="E397" s="1" t="s">
        <v>2088</v>
      </c>
      <c r="F397" s="1" t="s">
        <v>2089</v>
      </c>
      <c r="G397" s="1" t="s">
        <v>215</v>
      </c>
      <c r="H397" s="1" t="s">
        <v>268</v>
      </c>
      <c r="I397" s="32"/>
      <c r="J397" s="17">
        <v>1</v>
      </c>
      <c r="K397" s="17">
        <v>38.869669999999999</v>
      </c>
      <c r="L397" s="17">
        <v>-76.980400000000003</v>
      </c>
      <c r="M397" s="17">
        <v>0</v>
      </c>
      <c r="N397" s="17">
        <v>0</v>
      </c>
      <c r="O397" s="17">
        <v>1</v>
      </c>
      <c r="P397" s="17">
        <v>0</v>
      </c>
      <c r="Q397" s="17">
        <v>0</v>
      </c>
      <c r="R397" s="17">
        <v>57916</v>
      </c>
      <c r="S397" s="17">
        <v>401697.8</v>
      </c>
      <c r="T397" s="17">
        <v>133538.79999999999</v>
      </c>
      <c r="U397" s="1" t="s">
        <v>2090</v>
      </c>
      <c r="V397" s="1" t="s">
        <v>108</v>
      </c>
    </row>
    <row r="398" spans="1:22">
      <c r="A398" s="17">
        <v>-76.974999999999994</v>
      </c>
      <c r="B398" s="17">
        <v>38.92933</v>
      </c>
      <c r="C398" s="17">
        <v>1562</v>
      </c>
      <c r="D398" s="1" t="s">
        <v>208</v>
      </c>
      <c r="E398" s="1" t="s">
        <v>2094</v>
      </c>
      <c r="F398" s="1" t="s">
        <v>2095</v>
      </c>
      <c r="G398" s="1" t="s">
        <v>215</v>
      </c>
      <c r="H398" s="1" t="s">
        <v>268</v>
      </c>
      <c r="I398" s="32"/>
      <c r="J398" s="17">
        <v>6</v>
      </c>
      <c r="K398" s="17">
        <v>38.92933</v>
      </c>
      <c r="L398" s="17">
        <v>-76.974999999999994</v>
      </c>
      <c r="M398" s="17">
        <v>0</v>
      </c>
      <c r="N398" s="17">
        <v>0</v>
      </c>
      <c r="O398" s="17">
        <v>0</v>
      </c>
      <c r="P398" s="17">
        <v>6</v>
      </c>
      <c r="Q398" s="17">
        <v>0</v>
      </c>
      <c r="R398" s="19"/>
      <c r="S398" s="17">
        <v>402170.2</v>
      </c>
      <c r="T398" s="17">
        <v>140160.9</v>
      </c>
      <c r="U398" s="19"/>
      <c r="V398" s="1" t="s">
        <v>108</v>
      </c>
    </row>
    <row r="399" spans="1:22">
      <c r="A399" s="17">
        <v>-77.020799999999994</v>
      </c>
      <c r="B399" s="17">
        <v>38.915390000000002</v>
      </c>
      <c r="C399" s="17">
        <v>1563</v>
      </c>
      <c r="D399" s="1" t="s">
        <v>156</v>
      </c>
      <c r="E399" s="1" t="s">
        <v>2096</v>
      </c>
      <c r="F399" s="1" t="s">
        <v>2097</v>
      </c>
      <c r="G399" s="1" t="s">
        <v>215</v>
      </c>
      <c r="H399" s="1" t="s">
        <v>268</v>
      </c>
      <c r="I399" s="32"/>
      <c r="J399" s="17">
        <v>5</v>
      </c>
      <c r="K399" s="17">
        <v>38.915390000000002</v>
      </c>
      <c r="L399" s="17">
        <v>-77.020799999999994</v>
      </c>
      <c r="M399" s="17">
        <v>0</v>
      </c>
      <c r="N399" s="17">
        <v>0</v>
      </c>
      <c r="O399" s="17">
        <v>0</v>
      </c>
      <c r="P399" s="17">
        <v>5</v>
      </c>
      <c r="Q399" s="17">
        <v>0</v>
      </c>
      <c r="R399" s="19"/>
      <c r="S399" s="17">
        <v>398195.6</v>
      </c>
      <c r="T399" s="17">
        <v>138613.5</v>
      </c>
      <c r="U399" s="19"/>
      <c r="V399" s="1" t="s">
        <v>108</v>
      </c>
    </row>
    <row r="400" spans="1:22">
      <c r="A400" s="17">
        <v>-77.023200000000003</v>
      </c>
      <c r="B400" s="17">
        <v>38.956560000000003</v>
      </c>
      <c r="C400" s="17">
        <v>1564</v>
      </c>
      <c r="D400" s="1" t="s">
        <v>966</v>
      </c>
      <c r="E400" s="1" t="s">
        <v>2098</v>
      </c>
      <c r="F400" s="1" t="s">
        <v>2099</v>
      </c>
      <c r="G400" s="1" t="s">
        <v>215</v>
      </c>
      <c r="H400" s="1" t="s">
        <v>268</v>
      </c>
      <c r="I400" s="32"/>
      <c r="J400" s="17">
        <v>1</v>
      </c>
      <c r="K400" s="17">
        <v>38.95655</v>
      </c>
      <c r="L400" s="17">
        <v>-77.023200000000003</v>
      </c>
      <c r="M400" s="17">
        <v>0</v>
      </c>
      <c r="N400" s="17">
        <v>0</v>
      </c>
      <c r="O400" s="17">
        <v>0</v>
      </c>
      <c r="P400" s="17">
        <v>1</v>
      </c>
      <c r="Q400" s="17">
        <v>0</v>
      </c>
      <c r="R400" s="17">
        <v>250280</v>
      </c>
      <c r="S400" s="17">
        <v>397990.3</v>
      </c>
      <c r="T400" s="17">
        <v>143183.1</v>
      </c>
      <c r="U400" s="1" t="s">
        <v>2101</v>
      </c>
      <c r="V400" s="1" t="s">
        <v>108</v>
      </c>
    </row>
    <row r="401" spans="1:22">
      <c r="A401" s="17">
        <v>-76.966700000000003</v>
      </c>
      <c r="B401" s="17">
        <v>38.933320000000002</v>
      </c>
      <c r="C401" s="17">
        <v>1565</v>
      </c>
      <c r="D401" s="1" t="s">
        <v>208</v>
      </c>
      <c r="E401" s="1" t="s">
        <v>2102</v>
      </c>
      <c r="F401" s="1" t="s">
        <v>2103</v>
      </c>
      <c r="G401" s="1" t="s">
        <v>215</v>
      </c>
      <c r="H401" s="1" t="s">
        <v>268</v>
      </c>
      <c r="I401" s="32"/>
      <c r="J401" s="17">
        <v>13</v>
      </c>
      <c r="K401" s="17">
        <v>38.933309999999999</v>
      </c>
      <c r="L401" s="17">
        <v>-76.966700000000003</v>
      </c>
      <c r="M401" s="17">
        <v>0</v>
      </c>
      <c r="N401" s="17">
        <v>6</v>
      </c>
      <c r="O401" s="17">
        <v>7</v>
      </c>
      <c r="P401" s="17">
        <v>0</v>
      </c>
      <c r="Q401" s="17">
        <v>0</v>
      </c>
      <c r="R401" s="17">
        <v>43463</v>
      </c>
      <c r="S401" s="17">
        <v>402886.8</v>
      </c>
      <c r="T401" s="17">
        <v>140603.4</v>
      </c>
      <c r="U401" s="1" t="s">
        <v>2105</v>
      </c>
      <c r="V401" s="1" t="s">
        <v>108</v>
      </c>
    </row>
    <row r="402" spans="1:22">
      <c r="A402" s="17">
        <v>-76.9876</v>
      </c>
      <c r="B402" s="17">
        <v>38.924709999999997</v>
      </c>
      <c r="C402" s="17">
        <v>1566</v>
      </c>
      <c r="D402" s="1" t="s">
        <v>208</v>
      </c>
      <c r="E402" s="1" t="s">
        <v>2106</v>
      </c>
      <c r="F402" s="1" t="s">
        <v>2107</v>
      </c>
      <c r="G402" s="1" t="s">
        <v>215</v>
      </c>
      <c r="H402" s="1" t="s">
        <v>268</v>
      </c>
      <c r="I402" s="32"/>
      <c r="J402" s="17">
        <v>4</v>
      </c>
      <c r="K402" s="17">
        <v>38.924700000000001</v>
      </c>
      <c r="L402" s="17">
        <v>-76.9876</v>
      </c>
      <c r="M402" s="17">
        <v>0</v>
      </c>
      <c r="N402" s="17">
        <v>0</v>
      </c>
      <c r="O402" s="17">
        <v>4</v>
      </c>
      <c r="P402" s="17">
        <v>0</v>
      </c>
      <c r="Q402" s="17">
        <v>0</v>
      </c>
      <c r="R402" s="17">
        <v>305797</v>
      </c>
      <c r="S402" s="17">
        <v>401077.3</v>
      </c>
      <c r="T402" s="17">
        <v>139647.70000000001</v>
      </c>
      <c r="U402" s="1" t="s">
        <v>2108</v>
      </c>
      <c r="V402" s="1" t="s">
        <v>108</v>
      </c>
    </row>
    <row r="403" spans="1:22">
      <c r="A403" s="17">
        <v>-77.032499999999999</v>
      </c>
      <c r="B403" s="17">
        <v>38.918999999999997</v>
      </c>
      <c r="C403" s="17">
        <v>1567</v>
      </c>
      <c r="D403" s="1" t="s">
        <v>330</v>
      </c>
      <c r="E403" s="1" t="s">
        <v>2110</v>
      </c>
      <c r="F403" s="1" t="s">
        <v>2112</v>
      </c>
      <c r="G403" s="1" t="s">
        <v>215</v>
      </c>
      <c r="H403" s="1" t="s">
        <v>268</v>
      </c>
      <c r="I403" s="32"/>
      <c r="J403" s="17">
        <v>20</v>
      </c>
      <c r="K403" s="17">
        <v>38.918990000000001</v>
      </c>
      <c r="L403" s="17">
        <v>-77.032499999999999</v>
      </c>
      <c r="M403" s="17">
        <v>0</v>
      </c>
      <c r="N403" s="17">
        <v>0</v>
      </c>
      <c r="O403" s="17">
        <v>20</v>
      </c>
      <c r="P403" s="17">
        <v>0</v>
      </c>
      <c r="Q403" s="17">
        <v>0</v>
      </c>
      <c r="R403" s="17">
        <v>242884</v>
      </c>
      <c r="S403" s="17">
        <v>397183.3</v>
      </c>
      <c r="T403" s="17">
        <v>139013.6</v>
      </c>
      <c r="U403" s="1" t="s">
        <v>2114</v>
      </c>
      <c r="V403" s="1" t="s">
        <v>108</v>
      </c>
    </row>
    <row r="404" spans="1:22">
      <c r="A404" s="17">
        <v>-77.0017</v>
      </c>
      <c r="B404" s="17">
        <v>38.82217</v>
      </c>
      <c r="C404" s="17">
        <v>1568</v>
      </c>
      <c r="D404" s="1" t="s">
        <v>252</v>
      </c>
      <c r="E404" s="1" t="s">
        <v>2115</v>
      </c>
      <c r="F404" s="1" t="s">
        <v>2116</v>
      </c>
      <c r="G404" s="1" t="s">
        <v>99</v>
      </c>
      <c r="H404" s="1" t="s">
        <v>268</v>
      </c>
      <c r="I404" s="32"/>
      <c r="J404" s="17">
        <v>152</v>
      </c>
      <c r="K404" s="17">
        <v>38.822159999999997</v>
      </c>
      <c r="L404" s="17">
        <v>-77.0017</v>
      </c>
      <c r="M404" s="17">
        <v>0</v>
      </c>
      <c r="N404" s="17">
        <v>0</v>
      </c>
      <c r="O404" s="17">
        <v>152</v>
      </c>
      <c r="P404" s="17">
        <v>0</v>
      </c>
      <c r="Q404" s="17">
        <v>0</v>
      </c>
      <c r="R404" s="19"/>
      <c r="S404" s="17">
        <v>399856</v>
      </c>
      <c r="T404" s="17">
        <v>128264.6</v>
      </c>
      <c r="U404" s="19"/>
      <c r="V404" s="1" t="s">
        <v>108</v>
      </c>
    </row>
    <row r="405" spans="1:22">
      <c r="A405" s="17">
        <v>-77.0261</v>
      </c>
      <c r="B405" s="17">
        <v>38.94117</v>
      </c>
      <c r="C405" s="17">
        <v>1569</v>
      </c>
      <c r="D405" s="1" t="s">
        <v>966</v>
      </c>
      <c r="E405" s="1" t="s">
        <v>2117</v>
      </c>
      <c r="F405" s="1" t="s">
        <v>2118</v>
      </c>
      <c r="G405" s="1" t="s">
        <v>215</v>
      </c>
      <c r="H405" s="1" t="s">
        <v>268</v>
      </c>
      <c r="I405" s="32"/>
      <c r="J405" s="17">
        <v>3</v>
      </c>
      <c r="K405" s="17">
        <v>38.941160000000004</v>
      </c>
      <c r="L405" s="17">
        <v>-77.0261</v>
      </c>
      <c r="M405" s="17">
        <v>0</v>
      </c>
      <c r="N405" s="17">
        <v>0</v>
      </c>
      <c r="O405" s="17">
        <v>0</v>
      </c>
      <c r="P405" s="17">
        <v>3</v>
      </c>
      <c r="Q405" s="17">
        <v>0</v>
      </c>
      <c r="R405" s="17">
        <v>223660</v>
      </c>
      <c r="S405" s="17">
        <v>397740.1</v>
      </c>
      <c r="T405" s="17">
        <v>141474.70000000001</v>
      </c>
      <c r="U405" s="1" t="s">
        <v>2119</v>
      </c>
      <c r="V405" s="1" t="s">
        <v>108</v>
      </c>
    </row>
    <row r="406" spans="1:22">
      <c r="A406" s="17">
        <v>-77.009399999999999</v>
      </c>
      <c r="B406" s="17">
        <v>38.91019</v>
      </c>
      <c r="C406" s="17">
        <v>1572</v>
      </c>
      <c r="D406" s="1" t="s">
        <v>208</v>
      </c>
      <c r="E406" s="1" t="s">
        <v>2121</v>
      </c>
      <c r="F406" s="1" t="s">
        <v>2122</v>
      </c>
      <c r="G406" s="1" t="s">
        <v>99</v>
      </c>
      <c r="H406" s="65" t="s">
        <v>891</v>
      </c>
      <c r="I406" s="66"/>
      <c r="J406" s="17">
        <v>16</v>
      </c>
      <c r="K406" s="17">
        <v>38.910179999999997</v>
      </c>
      <c r="L406" s="17">
        <v>-77.009399999999999</v>
      </c>
      <c r="M406" s="17">
        <v>5</v>
      </c>
      <c r="N406" s="17">
        <v>11</v>
      </c>
      <c r="O406" s="17">
        <v>0</v>
      </c>
      <c r="P406" s="17">
        <v>0</v>
      </c>
      <c r="Q406" s="17">
        <v>0</v>
      </c>
      <c r="R406" s="17">
        <v>242909</v>
      </c>
      <c r="S406" s="17">
        <v>399186.8</v>
      </c>
      <c r="T406" s="17">
        <v>138035.6</v>
      </c>
      <c r="U406" s="1" t="s">
        <v>2123</v>
      </c>
      <c r="V406" s="1" t="s">
        <v>108</v>
      </c>
    </row>
    <row r="407" spans="1:22">
      <c r="A407" s="17">
        <v>-77.001000000000005</v>
      </c>
      <c r="B407" s="17">
        <v>38.958159999999999</v>
      </c>
      <c r="C407" s="17">
        <v>1573</v>
      </c>
      <c r="D407" s="1" t="s">
        <v>966</v>
      </c>
      <c r="E407" s="1" t="s">
        <v>2124</v>
      </c>
      <c r="F407" s="1" t="s">
        <v>2125</v>
      </c>
      <c r="G407" s="1" t="s">
        <v>99</v>
      </c>
      <c r="H407" s="65" t="s">
        <v>891</v>
      </c>
      <c r="I407" s="66"/>
      <c r="J407" s="17">
        <v>29</v>
      </c>
      <c r="K407" s="19"/>
      <c r="L407" s="19"/>
      <c r="M407" s="17">
        <v>0</v>
      </c>
      <c r="N407" s="17">
        <v>15</v>
      </c>
      <c r="O407" s="17">
        <v>0</v>
      </c>
      <c r="P407" s="17">
        <v>14</v>
      </c>
      <c r="Q407" s="17">
        <v>0</v>
      </c>
      <c r="R407" s="17">
        <v>288682</v>
      </c>
      <c r="S407" s="17">
        <v>399909.7</v>
      </c>
      <c r="T407" s="17">
        <v>143360.20000000001</v>
      </c>
      <c r="U407" s="1" t="s">
        <v>2126</v>
      </c>
      <c r="V407" s="1" t="s">
        <v>108</v>
      </c>
    </row>
    <row r="408" spans="1:22">
      <c r="A408" s="17">
        <v>-77.035200000000003</v>
      </c>
      <c r="B408" s="17">
        <v>38.926850000000002</v>
      </c>
      <c r="C408" s="17">
        <v>1574</v>
      </c>
      <c r="D408" s="1" t="s">
        <v>330</v>
      </c>
      <c r="E408" s="1" t="s">
        <v>2127</v>
      </c>
      <c r="F408" s="1" t="s">
        <v>2128</v>
      </c>
      <c r="G408" s="1" t="s">
        <v>514</v>
      </c>
      <c r="H408" s="1" t="s">
        <v>268</v>
      </c>
      <c r="I408" s="32"/>
      <c r="J408" s="17">
        <v>64</v>
      </c>
      <c r="K408" s="17">
        <v>38.926850000000002</v>
      </c>
      <c r="L408" s="17">
        <v>-77.035200000000003</v>
      </c>
      <c r="M408" s="17">
        <v>41</v>
      </c>
      <c r="N408" s="17">
        <v>7</v>
      </c>
      <c r="O408" s="17">
        <v>16</v>
      </c>
      <c r="P408" s="17">
        <v>0</v>
      </c>
      <c r="Q408" s="17">
        <v>0</v>
      </c>
      <c r="R408" s="17">
        <v>234344</v>
      </c>
      <c r="S408" s="17">
        <v>396948.8</v>
      </c>
      <c r="T408" s="17">
        <v>139886</v>
      </c>
      <c r="U408" s="1" t="s">
        <v>2129</v>
      </c>
      <c r="V408" s="1" t="s">
        <v>108</v>
      </c>
    </row>
    <row r="409" spans="1:22">
      <c r="A409" s="17">
        <v>-77.000799999999998</v>
      </c>
      <c r="B409" s="17">
        <v>38.923850000000002</v>
      </c>
      <c r="C409" s="17">
        <v>1577</v>
      </c>
      <c r="D409" s="1" t="s">
        <v>208</v>
      </c>
      <c r="E409" s="1" t="s">
        <v>2130</v>
      </c>
      <c r="F409" s="1" t="s">
        <v>2131</v>
      </c>
      <c r="G409" s="1" t="s">
        <v>215</v>
      </c>
      <c r="H409" s="1" t="s">
        <v>268</v>
      </c>
      <c r="I409" s="32"/>
      <c r="J409" s="17">
        <v>1</v>
      </c>
      <c r="K409" s="17">
        <v>38.923839999999998</v>
      </c>
      <c r="L409" s="17">
        <v>-77.000799999999998</v>
      </c>
      <c r="M409" s="17">
        <v>0</v>
      </c>
      <c r="N409" s="17">
        <v>0</v>
      </c>
      <c r="O409" s="17">
        <v>0</v>
      </c>
      <c r="P409" s="17">
        <v>1</v>
      </c>
      <c r="Q409" s="17">
        <v>0</v>
      </c>
      <c r="R409" s="17">
        <v>319485</v>
      </c>
      <c r="S409" s="17">
        <v>399926.6</v>
      </c>
      <c r="T409" s="17">
        <v>139552.20000000001</v>
      </c>
      <c r="U409" s="1" t="s">
        <v>2132</v>
      </c>
      <c r="V409" s="1" t="s">
        <v>108</v>
      </c>
    </row>
    <row r="410" spans="1:22">
      <c r="A410" s="17">
        <v>-77.025899999999993</v>
      </c>
      <c r="B410" s="17">
        <v>38.931139999999999</v>
      </c>
      <c r="C410" s="17">
        <v>1578</v>
      </c>
      <c r="D410" s="19"/>
      <c r="E410" s="1" t="s">
        <v>2133</v>
      </c>
      <c r="F410" s="1" t="s">
        <v>2134</v>
      </c>
      <c r="G410" s="1" t="s">
        <v>99</v>
      </c>
      <c r="H410" s="1" t="s">
        <v>268</v>
      </c>
      <c r="I410" s="32"/>
      <c r="J410" s="17">
        <v>2</v>
      </c>
      <c r="K410" s="19"/>
      <c r="L410" s="19"/>
      <c r="M410" s="17">
        <v>0</v>
      </c>
      <c r="N410" s="17">
        <v>1</v>
      </c>
      <c r="O410" s="17">
        <v>0</v>
      </c>
      <c r="P410" s="17">
        <v>1</v>
      </c>
      <c r="Q410" s="17">
        <v>0</v>
      </c>
      <c r="R410" s="17">
        <v>313481</v>
      </c>
      <c r="S410" s="17">
        <v>397753.5</v>
      </c>
      <c r="T410" s="17">
        <v>140361.5</v>
      </c>
      <c r="U410" s="1" t="s">
        <v>2135</v>
      </c>
      <c r="V410" s="1" t="s">
        <v>108</v>
      </c>
    </row>
    <row r="411" spans="1:22">
      <c r="A411" s="17">
        <v>-77.026799999999994</v>
      </c>
      <c r="B411" s="17">
        <v>38.956470000000003</v>
      </c>
      <c r="C411" s="17">
        <v>1579</v>
      </c>
      <c r="D411" s="1" t="s">
        <v>966</v>
      </c>
      <c r="E411" s="1" t="s">
        <v>2136</v>
      </c>
      <c r="F411" s="1" t="s">
        <v>2137</v>
      </c>
      <c r="G411" s="1" t="s">
        <v>215</v>
      </c>
      <c r="H411" s="1" t="s">
        <v>268</v>
      </c>
      <c r="I411" s="32"/>
      <c r="J411" s="17">
        <v>2</v>
      </c>
      <c r="K411" s="17">
        <v>38.95646</v>
      </c>
      <c r="L411" s="17">
        <v>-77.026799999999994</v>
      </c>
      <c r="M411" s="17">
        <v>0</v>
      </c>
      <c r="N411" s="17">
        <v>1</v>
      </c>
      <c r="O411" s="17">
        <v>0</v>
      </c>
      <c r="P411" s="17">
        <v>1</v>
      </c>
      <c r="Q411" s="17">
        <v>0</v>
      </c>
      <c r="R411" s="17">
        <v>254531</v>
      </c>
      <c r="S411" s="17">
        <v>397674.3</v>
      </c>
      <c r="T411" s="17">
        <v>143173.5</v>
      </c>
      <c r="U411" s="1" t="s">
        <v>2138</v>
      </c>
      <c r="V411" s="1" t="s">
        <v>108</v>
      </c>
    </row>
    <row r="412" spans="1:22">
      <c r="A412" s="17">
        <v>-77.008499999999998</v>
      </c>
      <c r="B412" s="17">
        <v>38.949309999999997</v>
      </c>
      <c r="C412" s="17">
        <v>1581</v>
      </c>
      <c r="D412" s="1" t="s">
        <v>208</v>
      </c>
      <c r="E412" s="1" t="s">
        <v>2139</v>
      </c>
      <c r="F412" s="1" t="s">
        <v>2140</v>
      </c>
      <c r="G412" s="1" t="s">
        <v>99</v>
      </c>
      <c r="H412" s="65" t="s">
        <v>1027</v>
      </c>
      <c r="I412" s="66"/>
      <c r="J412" s="17">
        <v>90</v>
      </c>
      <c r="K412" s="17">
        <v>38.949300000000001</v>
      </c>
      <c r="L412" s="17">
        <v>-77.008499999999998</v>
      </c>
      <c r="M412" s="17">
        <v>8</v>
      </c>
      <c r="N412" s="17">
        <v>29</v>
      </c>
      <c r="O412" s="17">
        <v>53</v>
      </c>
      <c r="P412" s="17">
        <v>0</v>
      </c>
      <c r="Q412" s="17">
        <v>0</v>
      </c>
      <c r="R412" s="17">
        <v>288280</v>
      </c>
      <c r="S412" s="17">
        <v>399266.8</v>
      </c>
      <c r="T412" s="17">
        <v>142378.29999999999</v>
      </c>
      <c r="U412" s="1" t="s">
        <v>2141</v>
      </c>
      <c r="V412" s="1" t="s">
        <v>108</v>
      </c>
    </row>
    <row r="413" spans="1:22">
      <c r="A413" s="17">
        <v>-81.529200000000003</v>
      </c>
      <c r="B413" s="17">
        <v>37.577269999999999</v>
      </c>
      <c r="C413" s="17">
        <v>1582</v>
      </c>
      <c r="D413" s="19"/>
      <c r="E413" s="19"/>
      <c r="F413" s="1" t="s">
        <v>2142</v>
      </c>
      <c r="G413" s="1" t="s">
        <v>99</v>
      </c>
      <c r="H413" s="65" t="s">
        <v>1027</v>
      </c>
      <c r="I413" s="66"/>
      <c r="J413" s="17">
        <v>166</v>
      </c>
      <c r="K413" s="19"/>
      <c r="L413" s="19"/>
      <c r="M413" s="17">
        <v>17</v>
      </c>
      <c r="N413" s="17">
        <v>149</v>
      </c>
      <c r="O413" s="17">
        <v>0</v>
      </c>
      <c r="P413" s="17">
        <v>0</v>
      </c>
      <c r="Q413" s="17">
        <v>0</v>
      </c>
      <c r="R413" s="19"/>
      <c r="S413" s="17">
        <v>0</v>
      </c>
      <c r="T413" s="17">
        <v>0</v>
      </c>
      <c r="U413" s="19"/>
      <c r="V413" s="1" t="s">
        <v>108</v>
      </c>
    </row>
    <row r="414" spans="1:22">
      <c r="A414" s="17">
        <v>-77.023200000000003</v>
      </c>
      <c r="B414" s="17">
        <v>38.90746</v>
      </c>
      <c r="C414" s="17">
        <v>1584</v>
      </c>
      <c r="D414" s="1" t="s">
        <v>156</v>
      </c>
      <c r="E414" s="1" t="s">
        <v>2143</v>
      </c>
      <c r="F414" s="1" t="s">
        <v>2144</v>
      </c>
      <c r="G414" s="1" t="s">
        <v>215</v>
      </c>
      <c r="H414" s="1" t="s">
        <v>268</v>
      </c>
      <c r="I414" s="32"/>
      <c r="J414" s="17">
        <v>2</v>
      </c>
      <c r="K414" s="19"/>
      <c r="L414" s="17">
        <v>-77.023200000000003</v>
      </c>
      <c r="M414" s="17">
        <v>0</v>
      </c>
      <c r="N414" s="17">
        <v>1</v>
      </c>
      <c r="O414" s="17">
        <v>1</v>
      </c>
      <c r="P414" s="17">
        <v>0</v>
      </c>
      <c r="Q414" s="17">
        <v>0</v>
      </c>
      <c r="R414" s="17">
        <v>279945</v>
      </c>
      <c r="S414" s="17">
        <v>397984.9</v>
      </c>
      <c r="T414" s="17">
        <v>137732.6</v>
      </c>
      <c r="U414" s="1" t="s">
        <v>2145</v>
      </c>
      <c r="V414" s="1" t="s">
        <v>108</v>
      </c>
    </row>
    <row r="415" spans="1:22">
      <c r="A415" s="17">
        <v>-77.011799999999994</v>
      </c>
      <c r="B415" s="17">
        <v>38.8645</v>
      </c>
      <c r="C415" s="17">
        <v>1585</v>
      </c>
      <c r="D415" s="1" t="s">
        <v>156</v>
      </c>
      <c r="E415" s="1" t="s">
        <v>2146</v>
      </c>
      <c r="F415" s="1" t="s">
        <v>2147</v>
      </c>
      <c r="G415" s="1" t="s">
        <v>215</v>
      </c>
      <c r="H415" s="1" t="s">
        <v>268</v>
      </c>
      <c r="I415" s="32"/>
      <c r="J415" s="17">
        <v>8</v>
      </c>
      <c r="K415" s="19"/>
      <c r="L415" s="17">
        <v>-77.011799999999994</v>
      </c>
      <c r="M415" s="17">
        <v>0</v>
      </c>
      <c r="N415" s="17">
        <v>0</v>
      </c>
      <c r="O415" s="17">
        <v>0</v>
      </c>
      <c r="P415" s="17">
        <v>8</v>
      </c>
      <c r="Q415" s="17">
        <v>0</v>
      </c>
      <c r="R415" s="17">
        <v>314966</v>
      </c>
      <c r="S415" s="17">
        <v>398974.1</v>
      </c>
      <c r="T415" s="17">
        <v>132964</v>
      </c>
      <c r="U415" s="1" t="s">
        <v>2148</v>
      </c>
      <c r="V415" s="1" t="s">
        <v>108</v>
      </c>
    </row>
    <row r="416" spans="1:22">
      <c r="A416" s="17">
        <v>-76.969800000000006</v>
      </c>
      <c r="B416" s="17">
        <v>38.870190000000001</v>
      </c>
      <c r="C416" s="17">
        <v>1586</v>
      </c>
      <c r="D416" s="1" t="s">
        <v>166</v>
      </c>
      <c r="E416" s="1" t="s">
        <v>2151</v>
      </c>
      <c r="F416" s="1" t="s">
        <v>2152</v>
      </c>
      <c r="G416" s="1" t="s">
        <v>215</v>
      </c>
      <c r="H416" s="1" t="s">
        <v>268</v>
      </c>
      <c r="I416" s="32"/>
      <c r="J416" s="17">
        <v>2</v>
      </c>
      <c r="K416" s="17">
        <v>38.870179999999998</v>
      </c>
      <c r="L416" s="17">
        <v>-76.969800000000006</v>
      </c>
      <c r="M416" s="17">
        <v>0</v>
      </c>
      <c r="N416" s="17">
        <v>1</v>
      </c>
      <c r="O416" s="17">
        <v>0</v>
      </c>
      <c r="P416" s="17">
        <v>1</v>
      </c>
      <c r="Q416" s="17">
        <v>0</v>
      </c>
      <c r="R416" s="17">
        <v>313248</v>
      </c>
      <c r="S416" s="17">
        <v>402618.8</v>
      </c>
      <c r="T416" s="17">
        <v>133596</v>
      </c>
      <c r="U416" s="1" t="s">
        <v>2154</v>
      </c>
      <c r="V416" s="1" t="s">
        <v>108</v>
      </c>
    </row>
    <row r="417" spans="1:22">
      <c r="A417" s="17">
        <v>-76.918899999999994</v>
      </c>
      <c r="B417" s="17">
        <v>38.894440000000003</v>
      </c>
      <c r="C417" s="17">
        <v>1587</v>
      </c>
      <c r="D417" s="1" t="s">
        <v>166</v>
      </c>
      <c r="E417" s="1" t="s">
        <v>2155</v>
      </c>
      <c r="F417" s="1" t="s">
        <v>2156</v>
      </c>
      <c r="G417" s="1" t="s">
        <v>215</v>
      </c>
      <c r="H417" s="1" t="s">
        <v>268</v>
      </c>
      <c r="I417" s="32"/>
      <c r="J417" s="17">
        <v>4</v>
      </c>
      <c r="K417" s="17">
        <v>38.894440000000003</v>
      </c>
      <c r="L417" s="17">
        <v>-76.918899999999994</v>
      </c>
      <c r="M417" s="17">
        <v>0</v>
      </c>
      <c r="N417" s="17">
        <v>2</v>
      </c>
      <c r="O417" s="17">
        <v>0</v>
      </c>
      <c r="P417" s="17">
        <v>2</v>
      </c>
      <c r="Q417" s="17">
        <v>0</v>
      </c>
      <c r="R417" s="19"/>
      <c r="S417" s="17">
        <v>407031.5</v>
      </c>
      <c r="T417" s="17">
        <v>136290.79999999999</v>
      </c>
      <c r="U417" s="19"/>
      <c r="V417" s="1" t="s">
        <v>108</v>
      </c>
    </row>
    <row r="418" spans="1:22">
      <c r="A418" s="17">
        <v>-76.990799999999993</v>
      </c>
      <c r="B418" s="17">
        <v>38.926650000000002</v>
      </c>
      <c r="C418" s="17">
        <v>1588</v>
      </c>
      <c r="D418" s="1" t="s">
        <v>208</v>
      </c>
      <c r="E418" s="1" t="s">
        <v>2157</v>
      </c>
      <c r="F418" s="1" t="s">
        <v>2158</v>
      </c>
      <c r="G418" s="1" t="s">
        <v>215</v>
      </c>
      <c r="H418" s="1" t="s">
        <v>268</v>
      </c>
      <c r="I418" s="32"/>
      <c r="J418" s="17">
        <v>2</v>
      </c>
      <c r="K418" s="17">
        <v>38.926650000000002</v>
      </c>
      <c r="L418" s="17">
        <v>-76.990799999999993</v>
      </c>
      <c r="M418" s="17">
        <v>0</v>
      </c>
      <c r="N418" s="17">
        <v>1</v>
      </c>
      <c r="O418" s="17">
        <v>0</v>
      </c>
      <c r="P418" s="17">
        <v>1</v>
      </c>
      <c r="Q418" s="17">
        <v>0</v>
      </c>
      <c r="R418" s="19"/>
      <c r="S418" s="17">
        <v>400796.3</v>
      </c>
      <c r="T418" s="17">
        <v>139863.29999999999</v>
      </c>
      <c r="U418" s="19"/>
      <c r="V418" s="1" t="s">
        <v>108</v>
      </c>
    </row>
    <row r="419" spans="1:22">
      <c r="A419" s="17">
        <v>-77.040499999999994</v>
      </c>
      <c r="B419" s="17">
        <v>38.9206</v>
      </c>
      <c r="C419" s="17">
        <v>1589</v>
      </c>
      <c r="D419" s="1" t="s">
        <v>330</v>
      </c>
      <c r="E419" s="1" t="s">
        <v>2159</v>
      </c>
      <c r="F419" s="1" t="s">
        <v>2160</v>
      </c>
      <c r="G419" s="1" t="s">
        <v>215</v>
      </c>
      <c r="H419" s="1" t="s">
        <v>268</v>
      </c>
      <c r="I419" s="32"/>
      <c r="J419" s="17">
        <v>4</v>
      </c>
      <c r="K419" s="17">
        <v>38.920589999999997</v>
      </c>
      <c r="L419" s="17">
        <v>-77.040499999999994</v>
      </c>
      <c r="M419" s="17">
        <v>0</v>
      </c>
      <c r="N419" s="17">
        <v>0</v>
      </c>
      <c r="O419" s="17">
        <v>0</v>
      </c>
      <c r="P419" s="17">
        <v>4</v>
      </c>
      <c r="Q419" s="17">
        <v>0</v>
      </c>
      <c r="R419" s="17">
        <v>284081</v>
      </c>
      <c r="S419" s="17">
        <v>396489.6</v>
      </c>
      <c r="T419" s="17">
        <v>139192.1</v>
      </c>
      <c r="U419" s="1" t="s">
        <v>2162</v>
      </c>
      <c r="V419" s="1" t="s">
        <v>108</v>
      </c>
    </row>
    <row r="420" spans="1:22">
      <c r="A420" s="17">
        <v>-77.031400000000005</v>
      </c>
      <c r="B420" s="17">
        <v>38.912770000000002</v>
      </c>
      <c r="C420" s="17">
        <v>1590</v>
      </c>
      <c r="D420" s="1" t="s">
        <v>263</v>
      </c>
      <c r="E420" s="1" t="s">
        <v>2164</v>
      </c>
      <c r="F420" s="1" t="s">
        <v>2165</v>
      </c>
      <c r="G420" s="1" t="s">
        <v>215</v>
      </c>
      <c r="H420" s="1" t="s">
        <v>268</v>
      </c>
      <c r="I420" s="32"/>
      <c r="J420" s="17">
        <v>12</v>
      </c>
      <c r="K420" s="17">
        <v>38.912779999999998</v>
      </c>
      <c r="L420" s="17">
        <v>-77.031700000000001</v>
      </c>
      <c r="M420" s="17">
        <v>0</v>
      </c>
      <c r="N420" s="17">
        <v>1</v>
      </c>
      <c r="O420" s="17">
        <v>11</v>
      </c>
      <c r="P420" s="17">
        <v>0</v>
      </c>
      <c r="Q420" s="17">
        <v>0</v>
      </c>
      <c r="R420" s="17">
        <v>318772</v>
      </c>
      <c r="S420" s="17">
        <v>397280.9</v>
      </c>
      <c r="T420" s="17">
        <v>138322</v>
      </c>
      <c r="U420" s="1" t="s">
        <v>2166</v>
      </c>
      <c r="V420" s="1" t="s">
        <v>108</v>
      </c>
    </row>
    <row r="421" spans="1:22">
      <c r="A421" s="17">
        <v>-76.992900000000006</v>
      </c>
      <c r="B421" s="17">
        <v>38.900440000000003</v>
      </c>
      <c r="C421" s="17">
        <v>1591</v>
      </c>
      <c r="D421" s="1" t="s">
        <v>156</v>
      </c>
      <c r="E421" s="1" t="s">
        <v>2167</v>
      </c>
      <c r="F421" s="1" t="s">
        <v>2168</v>
      </c>
      <c r="G421" s="1" t="s">
        <v>215</v>
      </c>
      <c r="H421" s="1" t="s">
        <v>268</v>
      </c>
      <c r="I421" s="32"/>
      <c r="J421" s="17">
        <v>2</v>
      </c>
      <c r="K421" s="17">
        <v>38.90043</v>
      </c>
      <c r="L421" s="17">
        <v>-76.992900000000006</v>
      </c>
      <c r="M421" s="17">
        <v>0</v>
      </c>
      <c r="N421" s="17">
        <v>1</v>
      </c>
      <c r="O421" s="17">
        <v>1</v>
      </c>
      <c r="P421" s="17">
        <v>0</v>
      </c>
      <c r="Q421" s="17">
        <v>0</v>
      </c>
      <c r="R421" s="17">
        <v>82520</v>
      </c>
      <c r="S421" s="17">
        <v>400614.6</v>
      </c>
      <c r="T421" s="17">
        <v>136953.29999999999</v>
      </c>
      <c r="U421" s="1" t="s">
        <v>2169</v>
      </c>
      <c r="V421" s="1" t="s">
        <v>108</v>
      </c>
    </row>
    <row r="422" spans="1:22">
      <c r="A422" s="17">
        <v>-77.051500000000004</v>
      </c>
      <c r="B422" s="17">
        <v>38.924030000000002</v>
      </c>
      <c r="C422" s="17">
        <v>1592</v>
      </c>
      <c r="D422" s="1" t="s">
        <v>82</v>
      </c>
      <c r="E422" s="1" t="s">
        <v>2170</v>
      </c>
      <c r="F422" s="1" t="s">
        <v>2171</v>
      </c>
      <c r="G422" s="1" t="s">
        <v>215</v>
      </c>
      <c r="H422" s="1" t="s">
        <v>268</v>
      </c>
      <c r="I422" s="32"/>
      <c r="J422" s="17">
        <v>2</v>
      </c>
      <c r="K422" s="17">
        <v>38.924030000000002</v>
      </c>
      <c r="L422" s="17">
        <v>-77.051500000000004</v>
      </c>
      <c r="M422" s="17">
        <v>0</v>
      </c>
      <c r="N422" s="17">
        <v>0</v>
      </c>
      <c r="O422" s="17">
        <v>0</v>
      </c>
      <c r="P422" s="17">
        <v>2</v>
      </c>
      <c r="Q422" s="17">
        <v>0</v>
      </c>
      <c r="R422" s="17">
        <v>219104</v>
      </c>
      <c r="S422" s="17">
        <v>395538.2</v>
      </c>
      <c r="T422" s="17">
        <v>139573.6</v>
      </c>
      <c r="U422" s="1" t="s">
        <v>2172</v>
      </c>
      <c r="V422" s="1" t="s">
        <v>108</v>
      </c>
    </row>
    <row r="423" spans="1:22">
      <c r="A423" s="17">
        <v>-77.034000000000006</v>
      </c>
      <c r="B423" s="17">
        <v>38.920290000000001</v>
      </c>
      <c r="C423" s="17">
        <v>1593</v>
      </c>
      <c r="D423" s="1" t="s">
        <v>330</v>
      </c>
      <c r="E423" s="1" t="s">
        <v>2173</v>
      </c>
      <c r="F423" s="1" t="s">
        <v>2174</v>
      </c>
      <c r="G423" s="1" t="s">
        <v>215</v>
      </c>
      <c r="H423" s="1" t="s">
        <v>268</v>
      </c>
      <c r="I423" s="32"/>
      <c r="J423" s="17">
        <v>2</v>
      </c>
      <c r="K423" s="17">
        <v>38.920279999999998</v>
      </c>
      <c r="L423" s="17">
        <v>-77.034000000000006</v>
      </c>
      <c r="M423" s="17">
        <v>0</v>
      </c>
      <c r="N423" s="17">
        <v>0</v>
      </c>
      <c r="O423" s="17">
        <v>0</v>
      </c>
      <c r="P423" s="17">
        <v>2</v>
      </c>
      <c r="Q423" s="17">
        <v>0</v>
      </c>
      <c r="R423" s="19"/>
      <c r="S423" s="17">
        <v>397050.2</v>
      </c>
      <c r="T423" s="17">
        <v>139156.9</v>
      </c>
      <c r="U423" s="19"/>
      <c r="V423" s="1" t="s">
        <v>108</v>
      </c>
    </row>
    <row r="424" spans="1:22">
      <c r="A424" s="17">
        <v>-77.039500000000004</v>
      </c>
      <c r="B424" s="17">
        <v>38.9208</v>
      </c>
      <c r="C424" s="17">
        <v>1594</v>
      </c>
      <c r="D424" s="1" t="s">
        <v>330</v>
      </c>
      <c r="E424" s="1" t="s">
        <v>2178</v>
      </c>
      <c r="F424" s="1" t="s">
        <v>2179</v>
      </c>
      <c r="G424" s="1" t="s">
        <v>215</v>
      </c>
      <c r="H424" s="1" t="s">
        <v>268</v>
      </c>
      <c r="I424" s="32"/>
      <c r="J424" s="17">
        <v>5</v>
      </c>
      <c r="K424" s="17">
        <v>38.920789999999997</v>
      </c>
      <c r="L424" s="17">
        <v>-77.039500000000004</v>
      </c>
      <c r="M424" s="17">
        <v>0</v>
      </c>
      <c r="N424" s="17">
        <v>0</v>
      </c>
      <c r="O424" s="17">
        <v>0</v>
      </c>
      <c r="P424" s="17">
        <v>5</v>
      </c>
      <c r="Q424" s="17">
        <v>0</v>
      </c>
      <c r="R424" s="17">
        <v>277127</v>
      </c>
      <c r="S424" s="17">
        <v>396578.6</v>
      </c>
      <c r="T424" s="17">
        <v>139214.29999999999</v>
      </c>
      <c r="U424" s="1" t="s">
        <v>2180</v>
      </c>
      <c r="V424" s="1" t="s">
        <v>108</v>
      </c>
    </row>
    <row r="425" spans="1:22">
      <c r="A425" s="17">
        <v>-77.016400000000004</v>
      </c>
      <c r="B425" s="17">
        <v>38.973669999999998</v>
      </c>
      <c r="C425" s="17">
        <v>1595</v>
      </c>
      <c r="D425" s="1" t="s">
        <v>966</v>
      </c>
      <c r="E425" s="1" t="s">
        <v>2181</v>
      </c>
      <c r="F425" s="1" t="s">
        <v>2182</v>
      </c>
      <c r="G425" s="1" t="s">
        <v>99</v>
      </c>
      <c r="H425" s="1" t="s">
        <v>268</v>
      </c>
      <c r="I425" s="32"/>
      <c r="J425" s="17">
        <v>121</v>
      </c>
      <c r="K425" s="17">
        <v>38.973669999999998</v>
      </c>
      <c r="L425" s="17">
        <v>-77.016400000000004</v>
      </c>
      <c r="M425" s="17">
        <v>24</v>
      </c>
      <c r="N425" s="17">
        <v>84</v>
      </c>
      <c r="O425" s="17">
        <v>13</v>
      </c>
      <c r="P425" s="17">
        <v>0</v>
      </c>
      <c r="Q425" s="17">
        <v>0</v>
      </c>
      <c r="R425" s="17">
        <v>300685</v>
      </c>
      <c r="S425" s="17">
        <v>398580.6</v>
      </c>
      <c r="T425" s="17">
        <v>145083</v>
      </c>
      <c r="U425" s="1" t="s">
        <v>2183</v>
      </c>
      <c r="V425" s="1" t="s">
        <v>108</v>
      </c>
    </row>
    <row r="426" spans="1:22">
      <c r="A426" s="17">
        <v>-81.529200000000003</v>
      </c>
      <c r="B426" s="17">
        <v>37.577269999999999</v>
      </c>
      <c r="C426" s="17">
        <v>1596</v>
      </c>
      <c r="D426" s="19"/>
      <c r="E426" s="19"/>
      <c r="F426" s="19"/>
      <c r="G426" s="1" t="s">
        <v>99</v>
      </c>
      <c r="H426" s="1" t="s">
        <v>268</v>
      </c>
      <c r="I426" s="32"/>
      <c r="J426" s="17">
        <v>24</v>
      </c>
      <c r="K426" s="19"/>
      <c r="L426" s="19"/>
      <c r="M426" s="17">
        <v>0</v>
      </c>
      <c r="N426" s="17">
        <v>0</v>
      </c>
      <c r="O426" s="17">
        <v>24</v>
      </c>
      <c r="P426" s="17">
        <v>0</v>
      </c>
      <c r="Q426" s="17">
        <v>0</v>
      </c>
      <c r="R426" s="19"/>
      <c r="S426" s="17">
        <v>0</v>
      </c>
      <c r="T426" s="17">
        <v>0</v>
      </c>
      <c r="U426" s="19"/>
      <c r="V426" s="1" t="s">
        <v>108</v>
      </c>
    </row>
    <row r="427" spans="1:22">
      <c r="A427" s="17">
        <v>-81.529200000000003</v>
      </c>
      <c r="B427" s="17">
        <v>37.577269999999999</v>
      </c>
      <c r="C427" s="17">
        <v>1597</v>
      </c>
      <c r="D427" s="19"/>
      <c r="E427" s="19"/>
      <c r="F427" s="1" t="s">
        <v>2185</v>
      </c>
      <c r="G427" s="1" t="s">
        <v>99</v>
      </c>
      <c r="H427" s="1" t="s">
        <v>268</v>
      </c>
      <c r="I427" s="32"/>
      <c r="J427" s="17">
        <v>2</v>
      </c>
      <c r="K427" s="19"/>
      <c r="L427" s="19"/>
      <c r="M427" s="17">
        <v>0</v>
      </c>
      <c r="N427" s="17">
        <v>2</v>
      </c>
      <c r="O427" s="17">
        <v>0</v>
      </c>
      <c r="P427" s="17">
        <v>0</v>
      </c>
      <c r="Q427" s="17">
        <v>0</v>
      </c>
      <c r="R427" s="19"/>
      <c r="S427" s="17">
        <v>0</v>
      </c>
      <c r="T427" s="17">
        <v>0</v>
      </c>
      <c r="U427" s="19"/>
      <c r="V427" s="1" t="s">
        <v>108</v>
      </c>
    </row>
    <row r="428" spans="1:22">
      <c r="A428" s="17">
        <v>-81.529200000000003</v>
      </c>
      <c r="B428" s="17">
        <v>37.577269999999999</v>
      </c>
      <c r="C428" s="17">
        <v>1598</v>
      </c>
      <c r="D428" s="19"/>
      <c r="E428" s="19"/>
      <c r="F428" s="1" t="s">
        <v>2186</v>
      </c>
      <c r="G428" s="1" t="s">
        <v>99</v>
      </c>
      <c r="H428" s="1" t="s">
        <v>268</v>
      </c>
      <c r="I428" s="32"/>
      <c r="J428" s="17">
        <v>17</v>
      </c>
      <c r="K428" s="19"/>
      <c r="L428" s="19"/>
      <c r="M428" s="17">
        <v>17</v>
      </c>
      <c r="N428" s="17">
        <v>0</v>
      </c>
      <c r="O428" s="17">
        <v>0</v>
      </c>
      <c r="P428" s="17">
        <v>0</v>
      </c>
      <c r="Q428" s="17">
        <v>0</v>
      </c>
      <c r="R428" s="19"/>
      <c r="S428" s="17">
        <v>0</v>
      </c>
      <c r="T428" s="17">
        <v>0</v>
      </c>
      <c r="U428" s="19"/>
      <c r="V428" s="1" t="s">
        <v>108</v>
      </c>
    </row>
    <row r="429" spans="1:22">
      <c r="A429" s="17">
        <v>-77.007000000000005</v>
      </c>
      <c r="B429" s="17">
        <v>38.831850000000003</v>
      </c>
      <c r="C429" s="17">
        <v>1599</v>
      </c>
      <c r="D429" s="1" t="s">
        <v>252</v>
      </c>
      <c r="E429" s="1" t="s">
        <v>2187</v>
      </c>
      <c r="F429" s="1" t="s">
        <v>2188</v>
      </c>
      <c r="G429" s="1" t="s">
        <v>99</v>
      </c>
      <c r="H429" s="1" t="s">
        <v>268</v>
      </c>
      <c r="I429" s="32"/>
      <c r="J429" s="17">
        <v>41</v>
      </c>
      <c r="K429" s="17">
        <v>38.83184</v>
      </c>
      <c r="L429" s="17">
        <v>-77.007000000000005</v>
      </c>
      <c r="M429" s="17">
        <v>9</v>
      </c>
      <c r="N429" s="17">
        <v>32</v>
      </c>
      <c r="O429" s="17">
        <v>0</v>
      </c>
      <c r="P429" s="17">
        <v>0</v>
      </c>
      <c r="Q429" s="17">
        <v>0</v>
      </c>
      <c r="R429" s="19"/>
      <c r="S429" s="17">
        <v>399389.3</v>
      </c>
      <c r="T429" s="17">
        <v>129338.8</v>
      </c>
      <c r="U429" s="19"/>
      <c r="V429" s="1" t="s">
        <v>108</v>
      </c>
    </row>
    <row r="430" spans="1:22">
      <c r="A430" s="17">
        <v>-81.529200000000003</v>
      </c>
      <c r="B430" s="17">
        <v>37.577269999999999</v>
      </c>
      <c r="C430" s="17">
        <v>1600</v>
      </c>
      <c r="D430" s="1" t="s">
        <v>252</v>
      </c>
      <c r="E430" s="1" t="s">
        <v>2189</v>
      </c>
      <c r="F430" s="1" t="s">
        <v>2190</v>
      </c>
      <c r="G430" s="1" t="s">
        <v>99</v>
      </c>
      <c r="H430" s="1" t="s">
        <v>268</v>
      </c>
      <c r="I430" s="32"/>
      <c r="J430" s="17">
        <v>112</v>
      </c>
      <c r="K430" s="19"/>
      <c r="L430" s="19"/>
      <c r="M430" s="17">
        <v>6</v>
      </c>
      <c r="N430" s="17">
        <v>106</v>
      </c>
      <c r="O430" s="17">
        <v>0</v>
      </c>
      <c r="P430" s="17">
        <v>0</v>
      </c>
      <c r="Q430" s="17">
        <v>0</v>
      </c>
      <c r="R430" s="19"/>
      <c r="S430" s="17">
        <v>0</v>
      </c>
      <c r="T430" s="17">
        <v>0</v>
      </c>
      <c r="U430" s="19"/>
      <c r="V430" s="1" t="s">
        <v>108</v>
      </c>
    </row>
    <row r="431" spans="1:22">
      <c r="A431" s="17">
        <v>-77.035200000000003</v>
      </c>
      <c r="B431" s="17">
        <v>38.933779999999999</v>
      </c>
      <c r="C431" s="17">
        <v>1601</v>
      </c>
      <c r="D431" s="1" t="s">
        <v>330</v>
      </c>
      <c r="E431" s="1" t="s">
        <v>2191</v>
      </c>
      <c r="F431" s="1" t="s">
        <v>2192</v>
      </c>
      <c r="G431" s="1" t="s">
        <v>99</v>
      </c>
      <c r="H431" s="1" t="s">
        <v>268</v>
      </c>
      <c r="I431" s="32"/>
      <c r="J431" s="17">
        <v>115</v>
      </c>
      <c r="K431" s="17">
        <v>38.933770000000003</v>
      </c>
      <c r="L431" s="17">
        <v>-77.035200000000003</v>
      </c>
      <c r="M431" s="17">
        <v>14</v>
      </c>
      <c r="N431" s="17">
        <v>55</v>
      </c>
      <c r="O431" s="17">
        <v>46</v>
      </c>
      <c r="P431" s="17">
        <v>0</v>
      </c>
      <c r="Q431" s="17">
        <v>0</v>
      </c>
      <c r="R431" s="17">
        <v>234586</v>
      </c>
      <c r="S431" s="17">
        <v>396945.4</v>
      </c>
      <c r="T431" s="17">
        <v>140654.9</v>
      </c>
      <c r="U431" s="1" t="s">
        <v>2193</v>
      </c>
      <c r="V431" s="1" t="s">
        <v>108</v>
      </c>
    </row>
    <row r="432" spans="1:22">
      <c r="A432" s="17">
        <v>-76.988200000000006</v>
      </c>
      <c r="B432" s="17">
        <v>38.843110000000003</v>
      </c>
      <c r="C432" s="17">
        <v>1603</v>
      </c>
      <c r="D432" s="1" t="s">
        <v>252</v>
      </c>
      <c r="E432" s="1" t="s">
        <v>2194</v>
      </c>
      <c r="F432" s="1" t="s">
        <v>2195</v>
      </c>
      <c r="G432" s="1" t="s">
        <v>99</v>
      </c>
      <c r="H432" s="1" t="s">
        <v>268</v>
      </c>
      <c r="I432" s="32"/>
      <c r="J432" s="17">
        <v>65</v>
      </c>
      <c r="K432" s="17">
        <v>38.843110000000003</v>
      </c>
      <c r="L432" s="17">
        <v>-76.988200000000006</v>
      </c>
      <c r="M432" s="17">
        <v>7</v>
      </c>
      <c r="N432" s="17">
        <v>51</v>
      </c>
      <c r="O432" s="17">
        <v>7</v>
      </c>
      <c r="P432" s="17">
        <v>0</v>
      </c>
      <c r="Q432" s="17">
        <v>0</v>
      </c>
      <c r="R432" s="17">
        <v>155736</v>
      </c>
      <c r="S432" s="17">
        <v>401028.3</v>
      </c>
      <c r="T432" s="17">
        <v>130589.7</v>
      </c>
      <c r="U432" s="1" t="s">
        <v>2196</v>
      </c>
      <c r="V432" s="1" t="s">
        <v>108</v>
      </c>
    </row>
    <row r="433" spans="9:9" ht="15.75" customHeight="1">
      <c r="I433" s="35"/>
    </row>
    <row r="434" spans="9:9" ht="15.75" customHeight="1">
      <c r="I434" s="35"/>
    </row>
    <row r="435" spans="9:9" ht="15.75" customHeight="1">
      <c r="I435" s="35"/>
    </row>
    <row r="436" spans="9:9" ht="15.75" customHeight="1">
      <c r="I436" s="35"/>
    </row>
    <row r="437" spans="9:9" ht="15.75" customHeight="1">
      <c r="I437" s="35"/>
    </row>
    <row r="438" spans="9:9" ht="15.75" customHeight="1">
      <c r="I438" s="35"/>
    </row>
    <row r="439" spans="9:9" ht="15.75" customHeight="1">
      <c r="I439" s="35"/>
    </row>
    <row r="440" spans="9:9" ht="15.75" customHeight="1">
      <c r="I440" s="35"/>
    </row>
    <row r="441" spans="9:9" ht="15.75" customHeight="1">
      <c r="I441" s="35"/>
    </row>
    <row r="442" spans="9:9" ht="15.75" customHeight="1">
      <c r="I442" s="35"/>
    </row>
    <row r="443" spans="9:9" ht="15.75" customHeight="1">
      <c r="I443" s="35"/>
    </row>
    <row r="444" spans="9:9" ht="15.75" customHeight="1">
      <c r="I444" s="35"/>
    </row>
    <row r="445" spans="9:9" ht="15.75" customHeight="1">
      <c r="I445" s="35"/>
    </row>
    <row r="446" spans="9:9" ht="15.75" customHeight="1">
      <c r="I446" s="35"/>
    </row>
    <row r="447" spans="9:9" ht="15.75" customHeight="1">
      <c r="I447" s="35"/>
    </row>
    <row r="448" spans="9:9" ht="15.75" customHeight="1">
      <c r="I448" s="35"/>
    </row>
    <row r="449" spans="9:9" ht="15.75" customHeight="1">
      <c r="I449" s="35"/>
    </row>
    <row r="450" spans="9:9" ht="15.75" customHeight="1">
      <c r="I450" s="35"/>
    </row>
    <row r="451" spans="9:9" ht="15.75" customHeight="1">
      <c r="I451" s="35"/>
    </row>
    <row r="452" spans="9:9" ht="15.75" customHeight="1">
      <c r="I452" s="35"/>
    </row>
    <row r="453" spans="9:9" ht="15.75" customHeight="1">
      <c r="I453" s="35"/>
    </row>
    <row r="454" spans="9:9" ht="15.75" customHeight="1">
      <c r="I454" s="35"/>
    </row>
    <row r="455" spans="9:9" ht="15.75" customHeight="1">
      <c r="I455" s="35"/>
    </row>
    <row r="456" spans="9:9" ht="15.75" customHeight="1">
      <c r="I456" s="35"/>
    </row>
    <row r="457" spans="9:9" ht="15.75" customHeight="1">
      <c r="I457" s="35"/>
    </row>
    <row r="458" spans="9:9" ht="15.75" customHeight="1">
      <c r="I458" s="35"/>
    </row>
    <row r="459" spans="9:9" ht="15.75" customHeight="1">
      <c r="I459" s="35"/>
    </row>
    <row r="460" spans="9:9" ht="15.75" customHeight="1">
      <c r="I460" s="35"/>
    </row>
    <row r="461" spans="9:9" ht="15.75" customHeight="1">
      <c r="I461" s="35"/>
    </row>
    <row r="462" spans="9:9" ht="15.75" customHeight="1">
      <c r="I462" s="35"/>
    </row>
    <row r="463" spans="9:9" ht="15.75" customHeight="1">
      <c r="I463" s="35"/>
    </row>
    <row r="464" spans="9:9" ht="15.75" customHeight="1">
      <c r="I464" s="35"/>
    </row>
    <row r="465" spans="9:9" ht="15.75" customHeight="1">
      <c r="I465" s="35"/>
    </row>
    <row r="466" spans="9:9" ht="15.75" customHeight="1">
      <c r="I466" s="35"/>
    </row>
    <row r="467" spans="9:9" ht="15.75" customHeight="1">
      <c r="I467" s="35"/>
    </row>
    <row r="468" spans="9:9" ht="15.75" customHeight="1">
      <c r="I468" s="35"/>
    </row>
    <row r="469" spans="9:9" ht="15.75" customHeight="1">
      <c r="I469" s="35"/>
    </row>
    <row r="470" spans="9:9" ht="15.75" customHeight="1">
      <c r="I470" s="35"/>
    </row>
    <row r="471" spans="9:9" ht="15.75" customHeight="1">
      <c r="I471" s="35"/>
    </row>
    <row r="472" spans="9:9" ht="15.75" customHeight="1">
      <c r="I472" s="35"/>
    </row>
    <row r="473" spans="9:9" ht="15.75" customHeight="1">
      <c r="I473" s="35"/>
    </row>
    <row r="474" spans="9:9" ht="15.75" customHeight="1">
      <c r="I474" s="35"/>
    </row>
    <row r="475" spans="9:9" ht="15.75" customHeight="1">
      <c r="I475" s="35"/>
    </row>
    <row r="476" spans="9:9" ht="15.75" customHeight="1">
      <c r="I476" s="35"/>
    </row>
    <row r="477" spans="9:9" ht="15.75" customHeight="1">
      <c r="I477" s="35"/>
    </row>
    <row r="478" spans="9:9" ht="15.75" customHeight="1">
      <c r="I478" s="35"/>
    </row>
    <row r="479" spans="9:9" ht="15.75" customHeight="1">
      <c r="I479" s="35"/>
    </row>
    <row r="480" spans="9:9" ht="15.75" customHeight="1">
      <c r="I480" s="35"/>
    </row>
    <row r="481" spans="9:9" ht="15.75" customHeight="1">
      <c r="I481" s="35"/>
    </row>
    <row r="482" spans="9:9" ht="15.75" customHeight="1">
      <c r="I482" s="35"/>
    </row>
    <row r="483" spans="9:9" ht="15.75" customHeight="1">
      <c r="I483" s="35"/>
    </row>
    <row r="484" spans="9:9" ht="15.75" customHeight="1">
      <c r="I484" s="35"/>
    </row>
    <row r="485" spans="9:9" ht="15.75" customHeight="1">
      <c r="I485" s="35"/>
    </row>
    <row r="486" spans="9:9" ht="15.75" customHeight="1">
      <c r="I486" s="35"/>
    </row>
    <row r="487" spans="9:9" ht="15.75" customHeight="1">
      <c r="I487" s="35"/>
    </row>
    <row r="488" spans="9:9" ht="15.75" customHeight="1">
      <c r="I488" s="35"/>
    </row>
    <row r="489" spans="9:9" ht="15.75" customHeight="1">
      <c r="I489" s="35"/>
    </row>
    <row r="490" spans="9:9" ht="15.75" customHeight="1">
      <c r="I490" s="35"/>
    </row>
    <row r="491" spans="9:9" ht="15.75" customHeight="1">
      <c r="I491" s="35"/>
    </row>
    <row r="492" spans="9:9" ht="15.75" customHeight="1">
      <c r="I492" s="35"/>
    </row>
    <row r="493" spans="9:9" ht="15.75" customHeight="1">
      <c r="I493" s="35"/>
    </row>
    <row r="494" spans="9:9" ht="15.75" customHeight="1">
      <c r="I494" s="35"/>
    </row>
    <row r="495" spans="9:9" ht="15.75" customHeight="1">
      <c r="I495" s="35"/>
    </row>
    <row r="496" spans="9:9" ht="15.75" customHeight="1">
      <c r="I496" s="35"/>
    </row>
    <row r="497" spans="9:9" ht="15.75" customHeight="1">
      <c r="I497" s="35"/>
    </row>
    <row r="498" spans="9:9" ht="15.75" customHeight="1">
      <c r="I498" s="35"/>
    </row>
    <row r="499" spans="9:9" ht="15.75" customHeight="1">
      <c r="I499" s="35"/>
    </row>
    <row r="500" spans="9:9" ht="15.75" customHeight="1">
      <c r="I500" s="35"/>
    </row>
    <row r="501" spans="9:9" ht="15.75" customHeight="1">
      <c r="I501" s="35"/>
    </row>
    <row r="502" spans="9:9" ht="15.75" customHeight="1">
      <c r="I502" s="35"/>
    </row>
    <row r="503" spans="9:9" ht="15.75" customHeight="1">
      <c r="I503" s="35"/>
    </row>
    <row r="504" spans="9:9" ht="15.75" customHeight="1">
      <c r="I504" s="35"/>
    </row>
    <row r="505" spans="9:9" ht="15.75" customHeight="1">
      <c r="I505" s="35"/>
    </row>
    <row r="506" spans="9:9" ht="15.75" customHeight="1">
      <c r="I506" s="35"/>
    </row>
    <row r="507" spans="9:9" ht="15.75" customHeight="1">
      <c r="I507" s="35"/>
    </row>
    <row r="508" spans="9:9" ht="15.75" customHeight="1">
      <c r="I508" s="35"/>
    </row>
    <row r="509" spans="9:9" ht="15.75" customHeight="1">
      <c r="I509" s="35"/>
    </row>
    <row r="510" spans="9:9" ht="15.75" customHeight="1">
      <c r="I510" s="35"/>
    </row>
    <row r="511" spans="9:9" ht="15.75" customHeight="1">
      <c r="I511" s="35"/>
    </row>
    <row r="512" spans="9:9" ht="15.75" customHeight="1">
      <c r="I512" s="35"/>
    </row>
    <row r="513" spans="9:9" ht="15.75" customHeight="1">
      <c r="I513" s="35"/>
    </row>
    <row r="514" spans="9:9" ht="15.75" customHeight="1">
      <c r="I514" s="35"/>
    </row>
    <row r="515" spans="9:9" ht="15.75" customHeight="1">
      <c r="I515" s="35"/>
    </row>
    <row r="516" spans="9:9" ht="15.75" customHeight="1">
      <c r="I516" s="35"/>
    </row>
    <row r="517" spans="9:9" ht="15.75" customHeight="1">
      <c r="I517" s="35"/>
    </row>
    <row r="518" spans="9:9" ht="15.75" customHeight="1">
      <c r="I518" s="35"/>
    </row>
    <row r="519" spans="9:9" ht="15.75" customHeight="1">
      <c r="I519" s="35"/>
    </row>
    <row r="520" spans="9:9" ht="15.75" customHeight="1">
      <c r="I520" s="35"/>
    </row>
    <row r="521" spans="9:9" ht="15.75" customHeight="1">
      <c r="I521" s="35"/>
    </row>
    <row r="522" spans="9:9" ht="15.75" customHeight="1">
      <c r="I522" s="35"/>
    </row>
    <row r="523" spans="9:9" ht="15.75" customHeight="1">
      <c r="I523" s="35"/>
    </row>
    <row r="524" spans="9:9" ht="15.75" customHeight="1">
      <c r="I524" s="35"/>
    </row>
    <row r="525" spans="9:9" ht="15.75" customHeight="1">
      <c r="I525" s="35"/>
    </row>
    <row r="526" spans="9:9" ht="15.75" customHeight="1">
      <c r="I526" s="35"/>
    </row>
    <row r="527" spans="9:9" ht="15.75" customHeight="1">
      <c r="I527" s="35"/>
    </row>
    <row r="528" spans="9:9" ht="15.75" customHeight="1">
      <c r="I528" s="35"/>
    </row>
    <row r="529" spans="9:9" ht="15.75" customHeight="1">
      <c r="I529" s="35"/>
    </row>
    <row r="530" spans="9:9" ht="15.75" customHeight="1">
      <c r="I530" s="35"/>
    </row>
    <row r="531" spans="9:9" ht="15.75" customHeight="1">
      <c r="I531" s="35"/>
    </row>
    <row r="532" spans="9:9" ht="15.75" customHeight="1">
      <c r="I532" s="35"/>
    </row>
    <row r="533" spans="9:9" ht="15.75" customHeight="1">
      <c r="I533" s="35"/>
    </row>
    <row r="534" spans="9:9" ht="15.75" customHeight="1">
      <c r="I534" s="35"/>
    </row>
    <row r="535" spans="9:9" ht="15.75" customHeight="1">
      <c r="I535" s="35"/>
    </row>
    <row r="536" spans="9:9" ht="15.75" customHeight="1">
      <c r="I536" s="35"/>
    </row>
    <row r="537" spans="9:9" ht="15.75" customHeight="1">
      <c r="I537" s="35"/>
    </row>
    <row r="538" spans="9:9" ht="15.75" customHeight="1">
      <c r="I538" s="35"/>
    </row>
    <row r="539" spans="9:9" ht="15.75" customHeight="1">
      <c r="I539" s="35"/>
    </row>
    <row r="540" spans="9:9" ht="15.75" customHeight="1">
      <c r="I540" s="35"/>
    </row>
    <row r="541" spans="9:9" ht="15.75" customHeight="1">
      <c r="I541" s="35"/>
    </row>
    <row r="542" spans="9:9" ht="15.75" customHeight="1">
      <c r="I542" s="35"/>
    </row>
    <row r="543" spans="9:9" ht="15.75" customHeight="1">
      <c r="I543" s="35"/>
    </row>
    <row r="544" spans="9:9" ht="15.75" customHeight="1">
      <c r="I544" s="35"/>
    </row>
    <row r="545" spans="9:9" ht="15.75" customHeight="1">
      <c r="I545" s="35"/>
    </row>
    <row r="546" spans="9:9" ht="15.75" customHeight="1">
      <c r="I546" s="35"/>
    </row>
    <row r="547" spans="9:9" ht="15.75" customHeight="1">
      <c r="I547" s="35"/>
    </row>
    <row r="548" spans="9:9" ht="15.75" customHeight="1">
      <c r="I548" s="35"/>
    </row>
    <row r="549" spans="9:9" ht="15.75" customHeight="1">
      <c r="I549" s="35"/>
    </row>
    <row r="550" spans="9:9" ht="15.75" customHeight="1">
      <c r="I550" s="35"/>
    </row>
    <row r="551" spans="9:9" ht="15.75" customHeight="1">
      <c r="I551" s="35"/>
    </row>
    <row r="552" spans="9:9" ht="15.75" customHeight="1">
      <c r="I552" s="35"/>
    </row>
    <row r="553" spans="9:9" ht="15.75" customHeight="1">
      <c r="I553" s="35"/>
    </row>
    <row r="554" spans="9:9" ht="15.75" customHeight="1">
      <c r="I554" s="35"/>
    </row>
    <row r="555" spans="9:9" ht="15.75" customHeight="1">
      <c r="I555" s="35"/>
    </row>
    <row r="556" spans="9:9" ht="15.75" customHeight="1">
      <c r="I556" s="35"/>
    </row>
    <row r="557" spans="9:9" ht="15.75" customHeight="1">
      <c r="I557" s="35"/>
    </row>
    <row r="558" spans="9:9" ht="15.75" customHeight="1">
      <c r="I558" s="35"/>
    </row>
    <row r="559" spans="9:9" ht="15.75" customHeight="1">
      <c r="I559" s="35"/>
    </row>
    <row r="560" spans="9:9" ht="15.75" customHeight="1">
      <c r="I560" s="35"/>
    </row>
    <row r="561" spans="9:9" ht="15.75" customHeight="1">
      <c r="I561" s="35"/>
    </row>
    <row r="562" spans="9:9" ht="15.75" customHeight="1">
      <c r="I562" s="35"/>
    </row>
    <row r="563" spans="9:9" ht="15.75" customHeight="1">
      <c r="I563" s="35"/>
    </row>
    <row r="564" spans="9:9" ht="15.75" customHeight="1">
      <c r="I564" s="35"/>
    </row>
    <row r="565" spans="9:9" ht="15.75" customHeight="1">
      <c r="I565" s="35"/>
    </row>
    <row r="566" spans="9:9" ht="15.75" customHeight="1">
      <c r="I566" s="35"/>
    </row>
    <row r="567" spans="9:9" ht="15.75" customHeight="1">
      <c r="I567" s="35"/>
    </row>
    <row r="568" spans="9:9" ht="15.75" customHeight="1">
      <c r="I568" s="35"/>
    </row>
    <row r="569" spans="9:9" ht="15.75" customHeight="1">
      <c r="I569" s="35"/>
    </row>
    <row r="570" spans="9:9" ht="15.75" customHeight="1">
      <c r="I570" s="35"/>
    </row>
    <row r="571" spans="9:9" ht="15.75" customHeight="1">
      <c r="I571" s="35"/>
    </row>
    <row r="572" spans="9:9" ht="15.75" customHeight="1">
      <c r="I572" s="35"/>
    </row>
    <row r="573" spans="9:9" ht="15.75" customHeight="1">
      <c r="I573" s="35"/>
    </row>
    <row r="574" spans="9:9" ht="15.75" customHeight="1">
      <c r="I574" s="35"/>
    </row>
    <row r="575" spans="9:9" ht="15.75" customHeight="1">
      <c r="I575" s="35"/>
    </row>
    <row r="576" spans="9:9" ht="15.75" customHeight="1">
      <c r="I576" s="35"/>
    </row>
    <row r="577" spans="9:9" ht="15.75" customHeight="1">
      <c r="I577" s="35"/>
    </row>
    <row r="578" spans="9:9" ht="15.75" customHeight="1">
      <c r="I578" s="35"/>
    </row>
    <row r="579" spans="9:9" ht="15.75" customHeight="1">
      <c r="I579" s="35"/>
    </row>
    <row r="580" spans="9:9" ht="15.75" customHeight="1">
      <c r="I580" s="35"/>
    </row>
    <row r="581" spans="9:9" ht="15.75" customHeight="1">
      <c r="I581" s="35"/>
    </row>
    <row r="582" spans="9:9" ht="15.75" customHeight="1">
      <c r="I582" s="35"/>
    </row>
    <row r="583" spans="9:9" ht="15.75" customHeight="1">
      <c r="I583" s="35"/>
    </row>
    <row r="584" spans="9:9" ht="15.75" customHeight="1">
      <c r="I584" s="35"/>
    </row>
    <row r="585" spans="9:9" ht="15.75" customHeight="1">
      <c r="I585" s="35"/>
    </row>
    <row r="586" spans="9:9" ht="15.75" customHeight="1">
      <c r="I586" s="35"/>
    </row>
    <row r="587" spans="9:9" ht="15.75" customHeight="1">
      <c r="I587" s="35"/>
    </row>
    <row r="588" spans="9:9" ht="15.75" customHeight="1">
      <c r="I588" s="35"/>
    </row>
    <row r="589" spans="9:9" ht="15.75" customHeight="1">
      <c r="I589" s="35"/>
    </row>
    <row r="590" spans="9:9" ht="15.75" customHeight="1">
      <c r="I590" s="35"/>
    </row>
    <row r="591" spans="9:9" ht="15.75" customHeight="1">
      <c r="I591" s="35"/>
    </row>
    <row r="592" spans="9:9" ht="15.75" customHeight="1">
      <c r="I592" s="35"/>
    </row>
    <row r="593" spans="9:9" ht="15.75" customHeight="1">
      <c r="I593" s="35"/>
    </row>
    <row r="594" spans="9:9" ht="15.75" customHeight="1">
      <c r="I594" s="35"/>
    </row>
    <row r="595" spans="9:9" ht="15.75" customHeight="1">
      <c r="I595" s="35"/>
    </row>
    <row r="596" spans="9:9" ht="15.75" customHeight="1">
      <c r="I596" s="35"/>
    </row>
    <row r="597" spans="9:9" ht="15.75" customHeight="1">
      <c r="I597" s="35"/>
    </row>
    <row r="598" spans="9:9" ht="15.75" customHeight="1">
      <c r="I598" s="35"/>
    </row>
    <row r="599" spans="9:9" ht="15.75" customHeight="1">
      <c r="I599" s="35"/>
    </row>
    <row r="600" spans="9:9" ht="15.75" customHeight="1">
      <c r="I600" s="35"/>
    </row>
    <row r="601" spans="9:9" ht="15.75" customHeight="1">
      <c r="I601" s="35"/>
    </row>
    <row r="602" spans="9:9" ht="15.75" customHeight="1">
      <c r="I602" s="35"/>
    </row>
    <row r="603" spans="9:9" ht="15.75" customHeight="1">
      <c r="I603" s="35"/>
    </row>
    <row r="604" spans="9:9" ht="15.75" customHeight="1">
      <c r="I604" s="35"/>
    </row>
    <row r="605" spans="9:9" ht="15.75" customHeight="1">
      <c r="I605" s="35"/>
    </row>
    <row r="606" spans="9:9" ht="15.75" customHeight="1">
      <c r="I606" s="35"/>
    </row>
    <row r="607" spans="9:9" ht="15.75" customHeight="1">
      <c r="I607" s="35"/>
    </row>
    <row r="608" spans="9:9" ht="15.75" customHeight="1">
      <c r="I608" s="35"/>
    </row>
    <row r="609" spans="9:9" ht="15.75" customHeight="1">
      <c r="I609" s="35"/>
    </row>
    <row r="610" spans="9:9" ht="15.75" customHeight="1">
      <c r="I610" s="35"/>
    </row>
    <row r="611" spans="9:9" ht="15.75" customHeight="1">
      <c r="I611" s="35"/>
    </row>
    <row r="612" spans="9:9" ht="15.75" customHeight="1">
      <c r="I612" s="35"/>
    </row>
    <row r="613" spans="9:9" ht="15.75" customHeight="1">
      <c r="I613" s="35"/>
    </row>
    <row r="614" spans="9:9" ht="15.75" customHeight="1">
      <c r="I614" s="35"/>
    </row>
    <row r="615" spans="9:9" ht="15.75" customHeight="1">
      <c r="I615" s="35"/>
    </row>
    <row r="616" spans="9:9" ht="15.75" customHeight="1">
      <c r="I616" s="35"/>
    </row>
    <row r="617" spans="9:9" ht="15.75" customHeight="1">
      <c r="I617" s="35"/>
    </row>
    <row r="618" spans="9:9" ht="15.75" customHeight="1">
      <c r="I618" s="35"/>
    </row>
    <row r="619" spans="9:9" ht="15.75" customHeight="1">
      <c r="I619" s="35"/>
    </row>
    <row r="620" spans="9:9" ht="15.75" customHeight="1">
      <c r="I620" s="35"/>
    </row>
    <row r="621" spans="9:9" ht="15.75" customHeight="1">
      <c r="I621" s="35"/>
    </row>
    <row r="622" spans="9:9" ht="15.75" customHeight="1">
      <c r="I622" s="35"/>
    </row>
    <row r="623" spans="9:9" ht="15.75" customHeight="1">
      <c r="I623" s="35"/>
    </row>
    <row r="624" spans="9:9" ht="15.75" customHeight="1">
      <c r="I624" s="35"/>
    </row>
    <row r="625" spans="9:9" ht="15.75" customHeight="1">
      <c r="I625" s="35"/>
    </row>
    <row r="626" spans="9:9" ht="15.75" customHeight="1">
      <c r="I626" s="35"/>
    </row>
    <row r="627" spans="9:9" ht="15.75" customHeight="1">
      <c r="I627" s="35"/>
    </row>
    <row r="628" spans="9:9" ht="15.75" customHeight="1">
      <c r="I628" s="35"/>
    </row>
    <row r="629" spans="9:9" ht="15.75" customHeight="1">
      <c r="I629" s="35"/>
    </row>
    <row r="630" spans="9:9" ht="15.75" customHeight="1">
      <c r="I630" s="35"/>
    </row>
    <row r="631" spans="9:9" ht="15.75" customHeight="1">
      <c r="I631" s="35"/>
    </row>
    <row r="632" spans="9:9" ht="15.75" customHeight="1">
      <c r="I632" s="35"/>
    </row>
    <row r="633" spans="9:9" ht="15.75" customHeight="1">
      <c r="I633" s="35"/>
    </row>
    <row r="634" spans="9:9" ht="15.75" customHeight="1">
      <c r="I634" s="35"/>
    </row>
    <row r="635" spans="9:9" ht="15.75" customHeight="1">
      <c r="I635" s="35"/>
    </row>
    <row r="636" spans="9:9" ht="15.75" customHeight="1">
      <c r="I636" s="35"/>
    </row>
    <row r="637" spans="9:9" ht="15.75" customHeight="1">
      <c r="I637" s="35"/>
    </row>
    <row r="638" spans="9:9" ht="15.75" customHeight="1">
      <c r="I638" s="35"/>
    </row>
    <row r="639" spans="9:9" ht="15.75" customHeight="1">
      <c r="I639" s="35"/>
    </row>
    <row r="640" spans="9:9" ht="15.75" customHeight="1">
      <c r="I640" s="35"/>
    </row>
    <row r="641" spans="9:9" ht="15.75" customHeight="1">
      <c r="I641" s="35"/>
    </row>
    <row r="642" spans="9:9" ht="15.75" customHeight="1">
      <c r="I642" s="35"/>
    </row>
    <row r="643" spans="9:9" ht="15.75" customHeight="1">
      <c r="I643" s="35"/>
    </row>
    <row r="644" spans="9:9" ht="15.75" customHeight="1">
      <c r="I644" s="35"/>
    </row>
    <row r="645" spans="9:9" ht="15.75" customHeight="1">
      <c r="I645" s="35"/>
    </row>
    <row r="646" spans="9:9" ht="15.75" customHeight="1">
      <c r="I646" s="35"/>
    </row>
    <row r="647" spans="9:9" ht="15.75" customHeight="1">
      <c r="I647" s="35"/>
    </row>
    <row r="648" spans="9:9" ht="15.75" customHeight="1">
      <c r="I648" s="35"/>
    </row>
    <row r="649" spans="9:9" ht="15.75" customHeight="1">
      <c r="I649" s="35"/>
    </row>
    <row r="650" spans="9:9" ht="15.75" customHeight="1">
      <c r="I650" s="35"/>
    </row>
    <row r="651" spans="9:9" ht="15.75" customHeight="1">
      <c r="I651" s="35"/>
    </row>
    <row r="652" spans="9:9" ht="15.75" customHeight="1">
      <c r="I652" s="35"/>
    </row>
    <row r="653" spans="9:9" ht="15.75" customHeight="1">
      <c r="I653" s="35"/>
    </row>
    <row r="654" spans="9:9" ht="15.75" customHeight="1">
      <c r="I654" s="35"/>
    </row>
    <row r="655" spans="9:9" ht="15.75" customHeight="1">
      <c r="I655" s="35"/>
    </row>
    <row r="656" spans="9:9" ht="15.75" customHeight="1">
      <c r="I656" s="35"/>
    </row>
    <row r="657" spans="9:9" ht="15.75" customHeight="1">
      <c r="I657" s="35"/>
    </row>
    <row r="658" spans="9:9" ht="15.75" customHeight="1">
      <c r="I658" s="35"/>
    </row>
    <row r="659" spans="9:9" ht="15.75" customHeight="1">
      <c r="I659" s="35"/>
    </row>
    <row r="660" spans="9:9" ht="15.75" customHeight="1">
      <c r="I660" s="35"/>
    </row>
    <row r="661" spans="9:9" ht="15.75" customHeight="1">
      <c r="I661" s="35"/>
    </row>
    <row r="662" spans="9:9" ht="15.75" customHeight="1">
      <c r="I662" s="35"/>
    </row>
    <row r="663" spans="9:9" ht="15.75" customHeight="1">
      <c r="I663" s="35"/>
    </row>
    <row r="664" spans="9:9" ht="15.75" customHeight="1">
      <c r="I664" s="35"/>
    </row>
    <row r="665" spans="9:9" ht="15.75" customHeight="1">
      <c r="I665" s="35"/>
    </row>
    <row r="666" spans="9:9" ht="15.75" customHeight="1">
      <c r="I666" s="35"/>
    </row>
    <row r="667" spans="9:9" ht="15.75" customHeight="1">
      <c r="I667" s="35"/>
    </row>
    <row r="668" spans="9:9" ht="15.75" customHeight="1">
      <c r="I668" s="35"/>
    </row>
    <row r="669" spans="9:9" ht="15.75" customHeight="1">
      <c r="I669" s="35"/>
    </row>
    <row r="670" spans="9:9" ht="15.75" customHeight="1">
      <c r="I670" s="35"/>
    </row>
    <row r="671" spans="9:9" ht="15.75" customHeight="1">
      <c r="I671" s="35"/>
    </row>
    <row r="672" spans="9:9" ht="15.75" customHeight="1">
      <c r="I672" s="35"/>
    </row>
    <row r="673" spans="9:9" ht="15.75" customHeight="1">
      <c r="I673" s="35"/>
    </row>
    <row r="674" spans="9:9" ht="15.75" customHeight="1">
      <c r="I674" s="35"/>
    </row>
    <row r="675" spans="9:9" ht="15.75" customHeight="1">
      <c r="I675" s="35"/>
    </row>
    <row r="676" spans="9:9" ht="15.75" customHeight="1">
      <c r="I676" s="35"/>
    </row>
    <row r="677" spans="9:9" ht="15.75" customHeight="1">
      <c r="I677" s="35"/>
    </row>
    <row r="678" spans="9:9" ht="15.75" customHeight="1">
      <c r="I678" s="35"/>
    </row>
    <row r="679" spans="9:9" ht="15.75" customHeight="1">
      <c r="I679" s="35"/>
    </row>
    <row r="680" spans="9:9" ht="15.75" customHeight="1">
      <c r="I680" s="35"/>
    </row>
    <row r="681" spans="9:9" ht="15.75" customHeight="1">
      <c r="I681" s="35"/>
    </row>
    <row r="682" spans="9:9" ht="15.75" customHeight="1">
      <c r="I682" s="35"/>
    </row>
    <row r="683" spans="9:9" ht="15.75" customHeight="1">
      <c r="I683" s="35"/>
    </row>
    <row r="684" spans="9:9" ht="15.75" customHeight="1">
      <c r="I684" s="35"/>
    </row>
    <row r="685" spans="9:9" ht="15.75" customHeight="1">
      <c r="I685" s="35"/>
    </row>
    <row r="686" spans="9:9" ht="15.75" customHeight="1">
      <c r="I686" s="35"/>
    </row>
    <row r="687" spans="9:9" ht="15.75" customHeight="1">
      <c r="I687" s="35"/>
    </row>
    <row r="688" spans="9:9" ht="15.75" customHeight="1">
      <c r="I688" s="35"/>
    </row>
    <row r="689" spans="9:9" ht="15.75" customHeight="1">
      <c r="I689" s="35"/>
    </row>
    <row r="690" spans="9:9" ht="15.75" customHeight="1">
      <c r="I690" s="35"/>
    </row>
    <row r="691" spans="9:9" ht="15.75" customHeight="1">
      <c r="I691" s="35"/>
    </row>
    <row r="692" spans="9:9" ht="15.75" customHeight="1">
      <c r="I692" s="35"/>
    </row>
    <row r="693" spans="9:9" ht="15.75" customHeight="1">
      <c r="I693" s="35"/>
    </row>
    <row r="694" spans="9:9" ht="15.75" customHeight="1">
      <c r="I694" s="35"/>
    </row>
    <row r="695" spans="9:9" ht="15.75" customHeight="1">
      <c r="I695" s="35"/>
    </row>
    <row r="696" spans="9:9" ht="15.75" customHeight="1">
      <c r="I696" s="35"/>
    </row>
    <row r="697" spans="9:9" ht="15.75" customHeight="1">
      <c r="I697" s="35"/>
    </row>
    <row r="698" spans="9:9" ht="15.75" customHeight="1">
      <c r="I698" s="35"/>
    </row>
    <row r="699" spans="9:9" ht="15.75" customHeight="1">
      <c r="I699" s="35"/>
    </row>
    <row r="700" spans="9:9" ht="15.75" customHeight="1">
      <c r="I700" s="35"/>
    </row>
    <row r="701" spans="9:9" ht="15.75" customHeight="1">
      <c r="I701" s="35"/>
    </row>
    <row r="702" spans="9:9" ht="15.75" customHeight="1">
      <c r="I702" s="35"/>
    </row>
    <row r="703" spans="9:9" ht="15.75" customHeight="1">
      <c r="I703" s="35"/>
    </row>
    <row r="704" spans="9:9" ht="15.75" customHeight="1">
      <c r="I704" s="35"/>
    </row>
    <row r="705" spans="9:9" ht="15.75" customHeight="1">
      <c r="I705" s="35"/>
    </row>
    <row r="706" spans="9:9" ht="15.75" customHeight="1">
      <c r="I706" s="35"/>
    </row>
    <row r="707" spans="9:9" ht="15.75" customHeight="1">
      <c r="I707" s="35"/>
    </row>
    <row r="708" spans="9:9" ht="15.75" customHeight="1">
      <c r="I708" s="35"/>
    </row>
    <row r="709" spans="9:9" ht="15.75" customHeight="1">
      <c r="I709" s="35"/>
    </row>
    <row r="710" spans="9:9" ht="15.75" customHeight="1">
      <c r="I710" s="35"/>
    </row>
    <row r="711" spans="9:9" ht="15.75" customHeight="1">
      <c r="I711" s="35"/>
    </row>
    <row r="712" spans="9:9" ht="15.75" customHeight="1">
      <c r="I712" s="35"/>
    </row>
    <row r="713" spans="9:9" ht="15.75" customHeight="1">
      <c r="I713" s="35"/>
    </row>
    <row r="714" spans="9:9" ht="15.75" customHeight="1">
      <c r="I714" s="35"/>
    </row>
    <row r="715" spans="9:9" ht="15.75" customHeight="1">
      <c r="I715" s="35"/>
    </row>
    <row r="716" spans="9:9" ht="15.75" customHeight="1">
      <c r="I716" s="35"/>
    </row>
    <row r="717" spans="9:9" ht="15.75" customHeight="1">
      <c r="I717" s="35"/>
    </row>
    <row r="718" spans="9:9" ht="15.75" customHeight="1">
      <c r="I718" s="35"/>
    </row>
    <row r="719" spans="9:9" ht="15.75" customHeight="1">
      <c r="I719" s="35"/>
    </row>
    <row r="720" spans="9:9" ht="15.75" customHeight="1">
      <c r="I720" s="35"/>
    </row>
    <row r="721" spans="9:9" ht="15.75" customHeight="1">
      <c r="I721" s="35"/>
    </row>
    <row r="722" spans="9:9" ht="15.75" customHeight="1">
      <c r="I722" s="35"/>
    </row>
    <row r="723" spans="9:9" ht="15.75" customHeight="1">
      <c r="I723" s="35"/>
    </row>
    <row r="724" spans="9:9" ht="15.75" customHeight="1">
      <c r="I724" s="35"/>
    </row>
    <row r="725" spans="9:9" ht="15.75" customHeight="1">
      <c r="I725" s="35"/>
    </row>
    <row r="726" spans="9:9" ht="15.75" customHeight="1">
      <c r="I726" s="35"/>
    </row>
    <row r="727" spans="9:9" ht="15.75" customHeight="1">
      <c r="I727" s="35"/>
    </row>
    <row r="728" spans="9:9" ht="15.75" customHeight="1">
      <c r="I728" s="35"/>
    </row>
    <row r="729" spans="9:9" ht="15.75" customHeight="1">
      <c r="I729" s="35"/>
    </row>
    <row r="730" spans="9:9" ht="15.75" customHeight="1">
      <c r="I730" s="35"/>
    </row>
    <row r="731" spans="9:9" ht="15.75" customHeight="1">
      <c r="I731" s="35"/>
    </row>
    <row r="732" spans="9:9" ht="15.75" customHeight="1">
      <c r="I732" s="35"/>
    </row>
    <row r="733" spans="9:9" ht="15.75" customHeight="1">
      <c r="I733" s="35"/>
    </row>
    <row r="734" spans="9:9" ht="15.75" customHeight="1">
      <c r="I734" s="35"/>
    </row>
    <row r="735" spans="9:9" ht="15.75" customHeight="1">
      <c r="I735" s="35"/>
    </row>
    <row r="736" spans="9:9" ht="15.75" customHeight="1">
      <c r="I736" s="35"/>
    </row>
    <row r="737" spans="9:9" ht="15.75" customHeight="1">
      <c r="I737" s="35"/>
    </row>
    <row r="738" spans="9:9" ht="15.75" customHeight="1">
      <c r="I738" s="35"/>
    </row>
    <row r="739" spans="9:9" ht="15.75" customHeight="1">
      <c r="I739" s="35"/>
    </row>
    <row r="740" spans="9:9" ht="15.75" customHeight="1">
      <c r="I740" s="35"/>
    </row>
    <row r="741" spans="9:9" ht="15.75" customHeight="1">
      <c r="I741" s="35"/>
    </row>
    <row r="742" spans="9:9" ht="15.75" customHeight="1">
      <c r="I742" s="35"/>
    </row>
    <row r="743" spans="9:9" ht="15.75" customHeight="1">
      <c r="I743" s="35"/>
    </row>
    <row r="744" spans="9:9" ht="15.75" customHeight="1">
      <c r="I744" s="35"/>
    </row>
    <row r="745" spans="9:9" ht="15.75" customHeight="1">
      <c r="I745" s="35"/>
    </row>
    <row r="746" spans="9:9" ht="15.75" customHeight="1">
      <c r="I746" s="35"/>
    </row>
    <row r="747" spans="9:9" ht="15.75" customHeight="1">
      <c r="I747" s="35"/>
    </row>
    <row r="748" spans="9:9" ht="15.75" customHeight="1">
      <c r="I748" s="35"/>
    </row>
    <row r="749" spans="9:9" ht="15.75" customHeight="1">
      <c r="I749" s="35"/>
    </row>
    <row r="750" spans="9:9" ht="15.75" customHeight="1">
      <c r="I750" s="35"/>
    </row>
    <row r="751" spans="9:9" ht="15.75" customHeight="1">
      <c r="I751" s="35"/>
    </row>
    <row r="752" spans="9:9" ht="15.75" customHeight="1">
      <c r="I752" s="35"/>
    </row>
    <row r="753" spans="9:9" ht="15.75" customHeight="1">
      <c r="I753" s="35"/>
    </row>
    <row r="754" spans="9:9" ht="15.75" customHeight="1">
      <c r="I754" s="35"/>
    </row>
    <row r="755" spans="9:9" ht="15.75" customHeight="1">
      <c r="I755" s="35"/>
    </row>
    <row r="756" spans="9:9" ht="15.75" customHeight="1">
      <c r="I756" s="35"/>
    </row>
    <row r="757" spans="9:9" ht="15.75" customHeight="1">
      <c r="I757" s="35"/>
    </row>
    <row r="758" spans="9:9" ht="15.75" customHeight="1">
      <c r="I758" s="35"/>
    </row>
    <row r="759" spans="9:9" ht="15.75" customHeight="1">
      <c r="I759" s="35"/>
    </row>
    <row r="760" spans="9:9" ht="15.75" customHeight="1">
      <c r="I760" s="35"/>
    </row>
    <row r="761" spans="9:9" ht="15.75" customHeight="1">
      <c r="I761" s="35"/>
    </row>
    <row r="762" spans="9:9" ht="15.75" customHeight="1">
      <c r="I762" s="35"/>
    </row>
    <row r="763" spans="9:9" ht="15.75" customHeight="1">
      <c r="I763" s="35"/>
    </row>
    <row r="764" spans="9:9" ht="15.75" customHeight="1">
      <c r="I764" s="35"/>
    </row>
    <row r="765" spans="9:9" ht="15.75" customHeight="1">
      <c r="I765" s="35"/>
    </row>
    <row r="766" spans="9:9" ht="15.75" customHeight="1">
      <c r="I766" s="35"/>
    </row>
    <row r="767" spans="9:9" ht="15.75" customHeight="1">
      <c r="I767" s="35"/>
    </row>
    <row r="768" spans="9:9" ht="15.75" customHeight="1">
      <c r="I768" s="35"/>
    </row>
    <row r="769" spans="9:9" ht="15.75" customHeight="1">
      <c r="I769" s="35"/>
    </row>
    <row r="770" spans="9:9" ht="15.75" customHeight="1">
      <c r="I770" s="35"/>
    </row>
    <row r="771" spans="9:9" ht="15.75" customHeight="1">
      <c r="I771" s="35"/>
    </row>
    <row r="772" spans="9:9" ht="15.75" customHeight="1">
      <c r="I772" s="35"/>
    </row>
    <row r="773" spans="9:9" ht="15.75" customHeight="1">
      <c r="I773" s="35"/>
    </row>
    <row r="774" spans="9:9" ht="15.75" customHeight="1">
      <c r="I774" s="35"/>
    </row>
    <row r="775" spans="9:9" ht="15.75" customHeight="1">
      <c r="I775" s="35"/>
    </row>
    <row r="776" spans="9:9" ht="15.75" customHeight="1">
      <c r="I776" s="35"/>
    </row>
    <row r="777" spans="9:9" ht="15.75" customHeight="1">
      <c r="I777" s="35"/>
    </row>
    <row r="778" spans="9:9" ht="15.75" customHeight="1">
      <c r="I778" s="35"/>
    </row>
    <row r="779" spans="9:9" ht="15.75" customHeight="1">
      <c r="I779" s="35"/>
    </row>
    <row r="780" spans="9:9" ht="15.75" customHeight="1">
      <c r="I780" s="35"/>
    </row>
    <row r="781" spans="9:9" ht="15.75" customHeight="1">
      <c r="I781" s="35"/>
    </row>
    <row r="782" spans="9:9" ht="15.75" customHeight="1">
      <c r="I782" s="35"/>
    </row>
    <row r="783" spans="9:9" ht="15.75" customHeight="1">
      <c r="I783" s="35"/>
    </row>
    <row r="784" spans="9:9" ht="15.75" customHeight="1">
      <c r="I784" s="35"/>
    </row>
    <row r="785" spans="9:9" ht="15.75" customHeight="1">
      <c r="I785" s="35"/>
    </row>
    <row r="786" spans="9:9" ht="15.75" customHeight="1">
      <c r="I786" s="35"/>
    </row>
    <row r="787" spans="9:9" ht="15.75" customHeight="1">
      <c r="I787" s="35"/>
    </row>
    <row r="788" spans="9:9" ht="15.75" customHeight="1">
      <c r="I788" s="35"/>
    </row>
    <row r="789" spans="9:9" ht="15.75" customHeight="1">
      <c r="I789" s="35"/>
    </row>
    <row r="790" spans="9:9" ht="15.75" customHeight="1">
      <c r="I790" s="35"/>
    </row>
    <row r="791" spans="9:9" ht="15.75" customHeight="1">
      <c r="I791" s="35"/>
    </row>
    <row r="792" spans="9:9" ht="15.75" customHeight="1">
      <c r="I792" s="35"/>
    </row>
    <row r="793" spans="9:9" ht="15.75" customHeight="1">
      <c r="I793" s="35"/>
    </row>
    <row r="794" spans="9:9" ht="15.75" customHeight="1">
      <c r="I794" s="35"/>
    </row>
    <row r="795" spans="9:9" ht="15.75" customHeight="1">
      <c r="I795" s="35"/>
    </row>
    <row r="796" spans="9:9" ht="15.75" customHeight="1">
      <c r="I796" s="35"/>
    </row>
    <row r="797" spans="9:9" ht="15.75" customHeight="1">
      <c r="I797" s="35"/>
    </row>
    <row r="798" spans="9:9" ht="15.75" customHeight="1">
      <c r="I798" s="35"/>
    </row>
    <row r="799" spans="9:9" ht="15.75" customHeight="1">
      <c r="I799" s="35"/>
    </row>
    <row r="800" spans="9:9" ht="15.75" customHeight="1">
      <c r="I800" s="35"/>
    </row>
    <row r="801" spans="9:9" ht="15.75" customHeight="1">
      <c r="I801" s="35"/>
    </row>
    <row r="802" spans="9:9" ht="15.75" customHeight="1">
      <c r="I802" s="35"/>
    </row>
    <row r="803" spans="9:9" ht="15.75" customHeight="1">
      <c r="I803" s="35"/>
    </row>
    <row r="804" spans="9:9" ht="15.75" customHeight="1">
      <c r="I804" s="35"/>
    </row>
    <row r="805" spans="9:9" ht="15.75" customHeight="1">
      <c r="I805" s="35"/>
    </row>
    <row r="806" spans="9:9" ht="15.75" customHeight="1">
      <c r="I806" s="35"/>
    </row>
    <row r="807" spans="9:9" ht="15.75" customHeight="1">
      <c r="I807" s="35"/>
    </row>
    <row r="808" spans="9:9" ht="15.75" customHeight="1">
      <c r="I808" s="35"/>
    </row>
    <row r="809" spans="9:9" ht="15.75" customHeight="1">
      <c r="I809" s="35"/>
    </row>
    <row r="810" spans="9:9" ht="15.75" customHeight="1">
      <c r="I810" s="35"/>
    </row>
    <row r="811" spans="9:9" ht="15.75" customHeight="1">
      <c r="I811" s="35"/>
    </row>
    <row r="812" spans="9:9" ht="15.75" customHeight="1">
      <c r="I812" s="35"/>
    </row>
    <row r="813" spans="9:9" ht="15.75" customHeight="1">
      <c r="I813" s="35"/>
    </row>
    <row r="814" spans="9:9" ht="15.75" customHeight="1">
      <c r="I814" s="35"/>
    </row>
    <row r="815" spans="9:9" ht="15.75" customHeight="1">
      <c r="I815" s="35"/>
    </row>
    <row r="816" spans="9:9" ht="15.75" customHeight="1">
      <c r="I816" s="35"/>
    </row>
    <row r="817" spans="9:9" ht="15.75" customHeight="1">
      <c r="I817" s="35"/>
    </row>
    <row r="818" spans="9:9" ht="15.75" customHeight="1">
      <c r="I818" s="35"/>
    </row>
    <row r="819" spans="9:9" ht="15.75" customHeight="1">
      <c r="I819" s="35"/>
    </row>
    <row r="820" spans="9:9" ht="15.75" customHeight="1">
      <c r="I820" s="35"/>
    </row>
    <row r="821" spans="9:9" ht="15.75" customHeight="1">
      <c r="I821" s="35"/>
    </row>
    <row r="822" spans="9:9" ht="15.75" customHeight="1">
      <c r="I822" s="35"/>
    </row>
    <row r="823" spans="9:9" ht="15.75" customHeight="1">
      <c r="I823" s="35"/>
    </row>
    <row r="824" spans="9:9" ht="15.75" customHeight="1">
      <c r="I824" s="35"/>
    </row>
    <row r="825" spans="9:9" ht="15.75" customHeight="1">
      <c r="I825" s="35"/>
    </row>
    <row r="826" spans="9:9" ht="15.75" customHeight="1">
      <c r="I826" s="35"/>
    </row>
    <row r="827" spans="9:9" ht="15.75" customHeight="1">
      <c r="I827" s="35"/>
    </row>
    <row r="828" spans="9:9" ht="15.75" customHeight="1">
      <c r="I828" s="35"/>
    </row>
    <row r="829" spans="9:9" ht="15.75" customHeight="1">
      <c r="I829" s="35"/>
    </row>
    <row r="830" spans="9:9" ht="15.75" customHeight="1">
      <c r="I830" s="35"/>
    </row>
    <row r="831" spans="9:9" ht="15.75" customHeight="1">
      <c r="I831" s="35"/>
    </row>
    <row r="832" spans="9:9" ht="15.75" customHeight="1">
      <c r="I832" s="35"/>
    </row>
    <row r="833" spans="9:9" ht="15.75" customHeight="1">
      <c r="I833" s="35"/>
    </row>
    <row r="834" spans="9:9" ht="15.75" customHeight="1">
      <c r="I834" s="35"/>
    </row>
    <row r="835" spans="9:9" ht="15.75" customHeight="1">
      <c r="I835" s="35"/>
    </row>
    <row r="836" spans="9:9" ht="15.75" customHeight="1">
      <c r="I836" s="35"/>
    </row>
    <row r="837" spans="9:9" ht="15.75" customHeight="1">
      <c r="I837" s="35"/>
    </row>
    <row r="838" spans="9:9" ht="15.75" customHeight="1">
      <c r="I838" s="35"/>
    </row>
    <row r="839" spans="9:9" ht="15.75" customHeight="1">
      <c r="I839" s="35"/>
    </row>
    <row r="840" spans="9:9" ht="15.75" customHeight="1">
      <c r="I840" s="35"/>
    </row>
    <row r="841" spans="9:9" ht="15.75" customHeight="1">
      <c r="I841" s="35"/>
    </row>
    <row r="842" spans="9:9" ht="15.75" customHeight="1">
      <c r="I842" s="35"/>
    </row>
    <row r="843" spans="9:9" ht="15.75" customHeight="1">
      <c r="I843" s="35"/>
    </row>
    <row r="844" spans="9:9" ht="15.75" customHeight="1">
      <c r="I844" s="35"/>
    </row>
    <row r="845" spans="9:9" ht="15.75" customHeight="1">
      <c r="I845" s="35"/>
    </row>
    <row r="846" spans="9:9" ht="15.75" customHeight="1">
      <c r="I846" s="35"/>
    </row>
    <row r="847" spans="9:9" ht="15.75" customHeight="1">
      <c r="I847" s="35"/>
    </row>
    <row r="848" spans="9:9" ht="15.75" customHeight="1">
      <c r="I848" s="35"/>
    </row>
    <row r="849" spans="9:9" ht="15.75" customHeight="1">
      <c r="I849" s="35"/>
    </row>
    <row r="850" spans="9:9" ht="15.75" customHeight="1">
      <c r="I850" s="35"/>
    </row>
    <row r="851" spans="9:9" ht="15.75" customHeight="1">
      <c r="I851" s="35"/>
    </row>
    <row r="852" spans="9:9" ht="15.75" customHeight="1">
      <c r="I852" s="35"/>
    </row>
    <row r="853" spans="9:9" ht="15.75" customHeight="1">
      <c r="I853" s="35"/>
    </row>
    <row r="854" spans="9:9" ht="15.75" customHeight="1">
      <c r="I854" s="35"/>
    </row>
    <row r="855" spans="9:9" ht="15.75" customHeight="1">
      <c r="I855" s="35"/>
    </row>
    <row r="856" spans="9:9" ht="15.75" customHeight="1">
      <c r="I856" s="35"/>
    </row>
    <row r="857" spans="9:9" ht="15.75" customHeight="1">
      <c r="I857" s="35"/>
    </row>
    <row r="858" spans="9:9" ht="15.75" customHeight="1">
      <c r="I858" s="35"/>
    </row>
    <row r="859" spans="9:9" ht="15.75" customHeight="1">
      <c r="I859" s="35"/>
    </row>
    <row r="860" spans="9:9" ht="15.75" customHeight="1">
      <c r="I860" s="35"/>
    </row>
    <row r="861" spans="9:9" ht="15.75" customHeight="1">
      <c r="I861" s="35"/>
    </row>
    <row r="862" spans="9:9" ht="15.75" customHeight="1">
      <c r="I862" s="35"/>
    </row>
    <row r="863" spans="9:9" ht="15.75" customHeight="1">
      <c r="I863" s="35"/>
    </row>
    <row r="864" spans="9:9" ht="15.75" customHeight="1">
      <c r="I864" s="35"/>
    </row>
    <row r="865" spans="9:9" ht="15.75" customHeight="1">
      <c r="I865" s="35"/>
    </row>
    <row r="866" spans="9:9" ht="15.75" customHeight="1">
      <c r="I866" s="35"/>
    </row>
    <row r="867" spans="9:9" ht="15.75" customHeight="1">
      <c r="I867" s="35"/>
    </row>
    <row r="868" spans="9:9" ht="15.75" customHeight="1">
      <c r="I868" s="35"/>
    </row>
    <row r="869" spans="9:9" ht="15.75" customHeight="1">
      <c r="I869" s="35"/>
    </row>
    <row r="870" spans="9:9" ht="15.75" customHeight="1">
      <c r="I870" s="35"/>
    </row>
    <row r="871" spans="9:9" ht="15.75" customHeight="1">
      <c r="I871" s="35"/>
    </row>
    <row r="872" spans="9:9" ht="15.75" customHeight="1">
      <c r="I872" s="35"/>
    </row>
    <row r="873" spans="9:9" ht="15.75" customHeight="1">
      <c r="I873" s="35"/>
    </row>
    <row r="874" spans="9:9" ht="15.75" customHeight="1">
      <c r="I874" s="35"/>
    </row>
    <row r="875" spans="9:9" ht="15.75" customHeight="1">
      <c r="I875" s="35"/>
    </row>
    <row r="876" spans="9:9" ht="15.75" customHeight="1">
      <c r="I876" s="35"/>
    </row>
    <row r="877" spans="9:9" ht="15.75" customHeight="1">
      <c r="I877" s="35"/>
    </row>
    <row r="878" spans="9:9" ht="15.75" customHeight="1">
      <c r="I878" s="35"/>
    </row>
    <row r="879" spans="9:9" ht="15.75" customHeight="1">
      <c r="I879" s="35"/>
    </row>
    <row r="880" spans="9:9" ht="15.75" customHeight="1">
      <c r="I880" s="35"/>
    </row>
    <row r="881" spans="9:9" ht="15.75" customHeight="1">
      <c r="I881" s="35"/>
    </row>
    <row r="882" spans="9:9" ht="15.75" customHeight="1">
      <c r="I882" s="35"/>
    </row>
    <row r="883" spans="9:9" ht="15.75" customHeight="1">
      <c r="I883" s="35"/>
    </row>
    <row r="884" spans="9:9" ht="15.75" customHeight="1">
      <c r="I884" s="35"/>
    </row>
    <row r="885" spans="9:9" ht="15.75" customHeight="1">
      <c r="I885" s="35"/>
    </row>
    <row r="886" spans="9:9" ht="15.75" customHeight="1">
      <c r="I886" s="35"/>
    </row>
    <row r="887" spans="9:9" ht="15.75" customHeight="1">
      <c r="I887" s="35"/>
    </row>
    <row r="888" spans="9:9" ht="15.75" customHeight="1">
      <c r="I888" s="35"/>
    </row>
    <row r="889" spans="9:9" ht="15.75" customHeight="1">
      <c r="I889" s="35"/>
    </row>
    <row r="890" spans="9:9" ht="15.75" customHeight="1">
      <c r="I890" s="35"/>
    </row>
    <row r="891" spans="9:9" ht="15.75" customHeight="1">
      <c r="I891" s="35"/>
    </row>
    <row r="892" spans="9:9" ht="15.75" customHeight="1">
      <c r="I892" s="35"/>
    </row>
    <row r="893" spans="9:9" ht="15.75" customHeight="1">
      <c r="I893" s="35"/>
    </row>
    <row r="894" spans="9:9" ht="15.75" customHeight="1">
      <c r="I894" s="35"/>
    </row>
    <row r="895" spans="9:9" ht="15.75" customHeight="1">
      <c r="I895" s="35"/>
    </row>
    <row r="896" spans="9:9" ht="15.75" customHeight="1">
      <c r="I896" s="35"/>
    </row>
    <row r="897" spans="9:9" ht="15.75" customHeight="1">
      <c r="I897" s="35"/>
    </row>
    <row r="898" spans="9:9" ht="15.75" customHeight="1">
      <c r="I898" s="35"/>
    </row>
    <row r="899" spans="9:9" ht="15.75" customHeight="1">
      <c r="I899" s="35"/>
    </row>
    <row r="900" spans="9:9" ht="15.75" customHeight="1">
      <c r="I900" s="35"/>
    </row>
    <row r="901" spans="9:9" ht="15.75" customHeight="1">
      <c r="I901" s="35"/>
    </row>
    <row r="902" spans="9:9" ht="15.75" customHeight="1">
      <c r="I902" s="35"/>
    </row>
    <row r="903" spans="9:9" ht="15.75" customHeight="1">
      <c r="I903" s="35"/>
    </row>
    <row r="904" spans="9:9" ht="15.75" customHeight="1">
      <c r="I904" s="35"/>
    </row>
    <row r="905" spans="9:9" ht="15.75" customHeight="1">
      <c r="I905" s="35"/>
    </row>
    <row r="906" spans="9:9" ht="15.75" customHeight="1">
      <c r="I906" s="35"/>
    </row>
    <row r="907" spans="9:9" ht="15.75" customHeight="1">
      <c r="I907" s="35"/>
    </row>
    <row r="908" spans="9:9" ht="15.75" customHeight="1">
      <c r="I908" s="35"/>
    </row>
    <row r="909" spans="9:9" ht="15.75" customHeight="1">
      <c r="I909" s="35"/>
    </row>
    <row r="910" spans="9:9" ht="15.75" customHeight="1">
      <c r="I910" s="35"/>
    </row>
    <row r="911" spans="9:9" ht="15.75" customHeight="1">
      <c r="I911" s="35"/>
    </row>
    <row r="912" spans="9:9" ht="15.75" customHeight="1">
      <c r="I912" s="35"/>
    </row>
    <row r="913" spans="9:9" ht="15.75" customHeight="1">
      <c r="I913" s="35"/>
    </row>
    <row r="914" spans="9:9" ht="15.75" customHeight="1">
      <c r="I914" s="35"/>
    </row>
    <row r="915" spans="9:9" ht="15.75" customHeight="1">
      <c r="I915" s="35"/>
    </row>
    <row r="916" spans="9:9" ht="15.75" customHeight="1">
      <c r="I916" s="35"/>
    </row>
    <row r="917" spans="9:9" ht="15.75" customHeight="1">
      <c r="I917" s="35"/>
    </row>
    <row r="918" spans="9:9" ht="15.75" customHeight="1">
      <c r="I918" s="35"/>
    </row>
    <row r="919" spans="9:9" ht="15.75" customHeight="1">
      <c r="I919" s="35"/>
    </row>
    <row r="920" spans="9:9" ht="15.75" customHeight="1">
      <c r="I920" s="35"/>
    </row>
    <row r="921" spans="9:9" ht="15.75" customHeight="1">
      <c r="I921" s="35"/>
    </row>
    <row r="922" spans="9:9" ht="15.75" customHeight="1">
      <c r="I922" s="35"/>
    </row>
    <row r="923" spans="9:9" ht="15.75" customHeight="1">
      <c r="I923" s="35"/>
    </row>
    <row r="924" spans="9:9" ht="15.75" customHeight="1">
      <c r="I924" s="35"/>
    </row>
    <row r="925" spans="9:9" ht="15.75" customHeight="1">
      <c r="I925" s="35"/>
    </row>
    <row r="926" spans="9:9" ht="15.75" customHeight="1">
      <c r="I926" s="35"/>
    </row>
    <row r="927" spans="9:9" ht="15.75" customHeight="1">
      <c r="I927" s="35"/>
    </row>
    <row r="928" spans="9:9" ht="15.75" customHeight="1">
      <c r="I928" s="35"/>
    </row>
    <row r="929" spans="9:9" ht="15.75" customHeight="1">
      <c r="I929" s="35"/>
    </row>
    <row r="930" spans="9:9" ht="15.75" customHeight="1">
      <c r="I930" s="35"/>
    </row>
    <row r="931" spans="9:9" ht="15.75" customHeight="1">
      <c r="I931" s="35"/>
    </row>
    <row r="932" spans="9:9" ht="15.75" customHeight="1">
      <c r="I932" s="35"/>
    </row>
    <row r="933" spans="9:9" ht="15.75" customHeight="1">
      <c r="I933" s="35"/>
    </row>
    <row r="934" spans="9:9" ht="15.75" customHeight="1">
      <c r="I934" s="35"/>
    </row>
    <row r="935" spans="9:9" ht="15.75" customHeight="1">
      <c r="I935" s="35"/>
    </row>
    <row r="936" spans="9:9" ht="15.75" customHeight="1">
      <c r="I936" s="35"/>
    </row>
    <row r="937" spans="9:9" ht="15.75" customHeight="1">
      <c r="I937" s="35"/>
    </row>
    <row r="938" spans="9:9" ht="15.75" customHeight="1">
      <c r="I938" s="35"/>
    </row>
    <row r="939" spans="9:9" ht="15.75" customHeight="1">
      <c r="I939" s="35"/>
    </row>
    <row r="940" spans="9:9" ht="15.75" customHeight="1">
      <c r="I940" s="35"/>
    </row>
    <row r="941" spans="9:9" ht="15.75" customHeight="1">
      <c r="I941" s="35"/>
    </row>
    <row r="942" spans="9:9" ht="15.75" customHeight="1">
      <c r="I942" s="35"/>
    </row>
    <row r="943" spans="9:9" ht="15.75" customHeight="1">
      <c r="I943" s="35"/>
    </row>
    <row r="944" spans="9:9" ht="15.75" customHeight="1">
      <c r="I944" s="35"/>
    </row>
    <row r="945" spans="9:9" ht="15.75" customHeight="1">
      <c r="I945" s="35"/>
    </row>
    <row r="946" spans="9:9" ht="15.75" customHeight="1">
      <c r="I946" s="35"/>
    </row>
    <row r="947" spans="9:9" ht="15.75" customHeight="1">
      <c r="I947" s="35"/>
    </row>
    <row r="948" spans="9:9" ht="15.75" customHeight="1">
      <c r="I948" s="35"/>
    </row>
    <row r="949" spans="9:9" ht="15.75" customHeight="1">
      <c r="I949" s="35"/>
    </row>
    <row r="950" spans="9:9" ht="15.75" customHeight="1">
      <c r="I950" s="35"/>
    </row>
    <row r="951" spans="9:9" ht="15.75" customHeight="1">
      <c r="I951" s="35"/>
    </row>
    <row r="952" spans="9:9" ht="15.75" customHeight="1">
      <c r="I952" s="35"/>
    </row>
    <row r="953" spans="9:9" ht="15.75" customHeight="1">
      <c r="I953" s="35"/>
    </row>
    <row r="954" spans="9:9" ht="15.75" customHeight="1">
      <c r="I954" s="35"/>
    </row>
    <row r="955" spans="9:9" ht="15.75" customHeight="1">
      <c r="I955" s="35"/>
    </row>
    <row r="956" spans="9:9" ht="15.75" customHeight="1">
      <c r="I956" s="35"/>
    </row>
    <row r="957" spans="9:9" ht="15.75" customHeight="1">
      <c r="I957" s="35"/>
    </row>
    <row r="958" spans="9:9" ht="15.75" customHeight="1">
      <c r="I958" s="35"/>
    </row>
    <row r="959" spans="9:9" ht="15.75" customHeight="1">
      <c r="I959" s="35"/>
    </row>
    <row r="960" spans="9:9" ht="15.75" customHeight="1">
      <c r="I960" s="35"/>
    </row>
    <row r="961" spans="9:9" ht="15.75" customHeight="1">
      <c r="I961" s="35"/>
    </row>
    <row r="962" spans="9:9" ht="15.75" customHeight="1">
      <c r="I962" s="35"/>
    </row>
    <row r="963" spans="9:9" ht="15.75" customHeight="1">
      <c r="I963" s="35"/>
    </row>
    <row r="964" spans="9:9" ht="15.75" customHeight="1">
      <c r="I964" s="35"/>
    </row>
    <row r="965" spans="9:9" ht="15.75" customHeight="1">
      <c r="I965" s="35"/>
    </row>
    <row r="966" spans="9:9" ht="15.75" customHeight="1">
      <c r="I966" s="35"/>
    </row>
    <row r="967" spans="9:9" ht="15.75" customHeight="1">
      <c r="I967" s="35"/>
    </row>
    <row r="968" spans="9:9" ht="15.75" customHeight="1">
      <c r="I968" s="35"/>
    </row>
    <row r="969" spans="9:9" ht="15.75" customHeight="1">
      <c r="I969" s="35"/>
    </row>
    <row r="970" spans="9:9" ht="15.75" customHeight="1">
      <c r="I970" s="35"/>
    </row>
    <row r="971" spans="9:9" ht="15.75" customHeight="1">
      <c r="I971" s="35"/>
    </row>
    <row r="972" spans="9:9" ht="15.75" customHeight="1">
      <c r="I972" s="35"/>
    </row>
    <row r="973" spans="9:9" ht="15.75" customHeight="1">
      <c r="I973" s="35"/>
    </row>
    <row r="974" spans="9:9" ht="15.75" customHeight="1">
      <c r="I974" s="35"/>
    </row>
    <row r="975" spans="9:9" ht="15.75" customHeight="1">
      <c r="I975" s="35"/>
    </row>
    <row r="976" spans="9:9" ht="15.75" customHeight="1">
      <c r="I976" s="35"/>
    </row>
    <row r="977" spans="9:9" ht="15.75" customHeight="1">
      <c r="I977" s="35"/>
    </row>
    <row r="978" spans="9:9" ht="15.75" customHeight="1">
      <c r="I978" s="35"/>
    </row>
    <row r="979" spans="9:9" ht="15.75" customHeight="1">
      <c r="I979" s="35"/>
    </row>
    <row r="980" spans="9:9" ht="15.75" customHeight="1">
      <c r="I980" s="35"/>
    </row>
    <row r="981" spans="9:9" ht="15.75" customHeight="1">
      <c r="I981" s="35"/>
    </row>
    <row r="982" spans="9:9" ht="15.75" customHeight="1">
      <c r="I982" s="35"/>
    </row>
    <row r="983" spans="9:9" ht="15.75" customHeight="1">
      <c r="I983" s="35"/>
    </row>
    <row r="984" spans="9:9" ht="15.75" customHeight="1">
      <c r="I984" s="35"/>
    </row>
    <row r="985" spans="9:9" ht="15.75" customHeight="1">
      <c r="I985" s="35"/>
    </row>
    <row r="986" spans="9:9" ht="15.75" customHeight="1">
      <c r="I986" s="35"/>
    </row>
    <row r="987" spans="9:9" ht="15.75" customHeight="1">
      <c r="I987" s="35"/>
    </row>
    <row r="988" spans="9:9" ht="15.75" customHeight="1">
      <c r="I988" s="35"/>
    </row>
    <row r="989" spans="9:9" ht="15.75" customHeight="1">
      <c r="I989" s="35"/>
    </row>
    <row r="990" spans="9:9" ht="15.75" customHeight="1">
      <c r="I990" s="35"/>
    </row>
    <row r="991" spans="9:9" ht="15.75" customHeight="1">
      <c r="I991" s="35"/>
    </row>
    <row r="992" spans="9:9" ht="15.75" customHeight="1">
      <c r="I992" s="35"/>
    </row>
    <row r="993" spans="9:9" ht="15.75" customHeight="1">
      <c r="I993" s="35"/>
    </row>
    <row r="994" spans="9:9" ht="15.75" customHeight="1">
      <c r="I994" s="35"/>
    </row>
    <row r="995" spans="9:9" ht="15.75" customHeight="1">
      <c r="I995" s="35"/>
    </row>
    <row r="996" spans="9:9" ht="15.75" customHeight="1">
      <c r="I996" s="35"/>
    </row>
    <row r="997" spans="9:9" ht="15.75" customHeight="1">
      <c r="I997" s="35"/>
    </row>
    <row r="998" spans="9:9" ht="15.75" customHeight="1">
      <c r="I998" s="35"/>
    </row>
    <row r="999" spans="9:9" ht="15.75" customHeight="1">
      <c r="I999" s="35"/>
    </row>
    <row r="1000" spans="9:9" ht="15.75" customHeight="1">
      <c r="I1000" s="35"/>
    </row>
  </sheetData>
  <autoFilter ref="A1:V432" xr:uid="{00000000-0009-0000-0000-000002000000}"/>
  <mergeCells count="76">
    <mergeCell ref="H184:I184"/>
    <mergeCell ref="H185:I185"/>
    <mergeCell ref="H219:I219"/>
    <mergeCell ref="H230:I230"/>
    <mergeCell ref="H178:I178"/>
    <mergeCell ref="H179:I179"/>
    <mergeCell ref="H180:I180"/>
    <mergeCell ref="H181:I181"/>
    <mergeCell ref="H183:I183"/>
    <mergeCell ref="H165:I165"/>
    <mergeCell ref="H168:I168"/>
    <mergeCell ref="H169:I169"/>
    <mergeCell ref="H174:I174"/>
    <mergeCell ref="H177:I177"/>
    <mergeCell ref="H159:I159"/>
    <mergeCell ref="H160:I160"/>
    <mergeCell ref="H161:I161"/>
    <mergeCell ref="H162:I162"/>
    <mergeCell ref="H164:I164"/>
    <mergeCell ref="H151:I151"/>
    <mergeCell ref="H152:I152"/>
    <mergeCell ref="H156:I156"/>
    <mergeCell ref="H157:I157"/>
    <mergeCell ref="H158:I158"/>
    <mergeCell ref="H144:I144"/>
    <mergeCell ref="H145:I145"/>
    <mergeCell ref="H147:I147"/>
    <mergeCell ref="H148:I148"/>
    <mergeCell ref="H150:I150"/>
    <mergeCell ref="H126:I126"/>
    <mergeCell ref="H127:I127"/>
    <mergeCell ref="H136:I136"/>
    <mergeCell ref="H139:I139"/>
    <mergeCell ref="H141:I141"/>
    <mergeCell ref="H116:I116"/>
    <mergeCell ref="H117:I117"/>
    <mergeCell ref="H120:I120"/>
    <mergeCell ref="H124:I124"/>
    <mergeCell ref="H125:I125"/>
    <mergeCell ref="H111:I111"/>
    <mergeCell ref="H112:I112"/>
    <mergeCell ref="H113:I113"/>
    <mergeCell ref="H114:I114"/>
    <mergeCell ref="H115:I115"/>
    <mergeCell ref="H86:I86"/>
    <mergeCell ref="H97:I97"/>
    <mergeCell ref="H102:I102"/>
    <mergeCell ref="H105:I105"/>
    <mergeCell ref="H110:I110"/>
    <mergeCell ref="H388:I388"/>
    <mergeCell ref="H406:I406"/>
    <mergeCell ref="H407:I407"/>
    <mergeCell ref="H412:I412"/>
    <mergeCell ref="H413:I413"/>
    <mergeCell ref="H294:I294"/>
    <mergeCell ref="H296:I296"/>
    <mergeCell ref="H303:I303"/>
    <mergeCell ref="H320:I320"/>
    <mergeCell ref="H387:I387"/>
    <mergeCell ref="H331:I331"/>
    <mergeCell ref="H334:I334"/>
    <mergeCell ref="H335:I335"/>
    <mergeCell ref="H336:I336"/>
    <mergeCell ref="H376:I376"/>
    <mergeCell ref="H377:I377"/>
    <mergeCell ref="H386:I386"/>
    <mergeCell ref="H247:I247"/>
    <mergeCell ref="H248:I248"/>
    <mergeCell ref="H250:I250"/>
    <mergeCell ref="H254:I254"/>
    <mergeCell ref="H287:I287"/>
    <mergeCell ref="H240:I240"/>
    <mergeCell ref="H241:I241"/>
    <mergeCell ref="H243:I243"/>
    <mergeCell ref="H245:I245"/>
    <mergeCell ref="H246:I24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99"/>
  <sheetViews>
    <sheetView workbookViewId="0"/>
  </sheetViews>
  <sheetFormatPr defaultColWidth="14.44140625" defaultRowHeight="15.75" customHeight="1"/>
  <cols>
    <col min="7" max="7" width="18" customWidth="1"/>
    <col min="9" max="9" width="17.88671875" customWidth="1"/>
    <col min="14" max="14" width="17.6640625" customWidth="1"/>
    <col min="16" max="16" width="11.6640625" customWidth="1"/>
  </cols>
  <sheetData>
    <row r="1" spans="1:18" ht="15.75" customHeight="1">
      <c r="A1" s="67" t="s">
        <v>1373</v>
      </c>
      <c r="B1" s="68"/>
      <c r="C1" s="68"/>
      <c r="D1" s="68"/>
      <c r="E1" s="68"/>
      <c r="F1" s="68"/>
      <c r="G1" s="68"/>
      <c r="H1" s="69" t="s">
        <v>1394</v>
      </c>
      <c r="I1" s="68"/>
      <c r="J1" s="68"/>
      <c r="K1" s="68"/>
      <c r="L1" s="68"/>
      <c r="M1" s="68"/>
      <c r="N1" s="68"/>
      <c r="O1" s="68"/>
      <c r="P1" s="68"/>
      <c r="Q1" s="9" t="s">
        <v>1401</v>
      </c>
      <c r="R1" s="15" t="s">
        <v>1403</v>
      </c>
    </row>
    <row r="2" spans="1:18" ht="15.75" customHeight="1">
      <c r="A2" s="41" t="s">
        <v>1405</v>
      </c>
      <c r="B2" s="43" t="s">
        <v>1407</v>
      </c>
      <c r="C2" s="43" t="s">
        <v>1409</v>
      </c>
      <c r="D2" s="43" t="s">
        <v>1410</v>
      </c>
      <c r="E2" s="43" t="s">
        <v>1411</v>
      </c>
      <c r="F2" s="43" t="s">
        <v>1412</v>
      </c>
      <c r="G2" s="44" t="s">
        <v>1413</v>
      </c>
      <c r="H2" s="42" t="s">
        <v>1419</v>
      </c>
      <c r="I2" s="42" t="s">
        <v>1422</v>
      </c>
      <c r="J2" s="45" t="s">
        <v>1423</v>
      </c>
      <c r="K2" s="45" t="s">
        <v>1427</v>
      </c>
      <c r="L2" s="45" t="s">
        <v>35</v>
      </c>
      <c r="M2" s="42" t="s">
        <v>36</v>
      </c>
      <c r="N2" s="46" t="s">
        <v>1428</v>
      </c>
      <c r="O2" s="46" t="s">
        <v>46</v>
      </c>
      <c r="P2" s="42" t="s">
        <v>1432</v>
      </c>
      <c r="Q2" s="5" t="s">
        <v>1433</v>
      </c>
    </row>
    <row r="3" spans="1:18" ht="15.75" customHeight="1">
      <c r="A3" s="47">
        <v>43617</v>
      </c>
      <c r="B3" s="48" t="s">
        <v>1438</v>
      </c>
      <c r="C3" s="48" t="s">
        <v>1441</v>
      </c>
      <c r="D3" s="49">
        <v>38904</v>
      </c>
      <c r="E3" s="48" t="s">
        <v>1442</v>
      </c>
      <c r="F3" s="50" t="s">
        <v>1444</v>
      </c>
      <c r="G3" s="51" t="s">
        <v>1461</v>
      </c>
      <c r="H3" s="52">
        <v>304651</v>
      </c>
      <c r="I3" s="53">
        <f>H3-60500</f>
        <v>244151</v>
      </c>
      <c r="J3" s="54">
        <v>4.8</v>
      </c>
      <c r="K3" s="54">
        <v>90</v>
      </c>
      <c r="L3" s="54">
        <v>210</v>
      </c>
      <c r="M3" s="52">
        <v>250</v>
      </c>
      <c r="N3" s="55">
        <v>0.1</v>
      </c>
      <c r="O3" s="55">
        <v>0.8</v>
      </c>
      <c r="P3" s="52">
        <v>400</v>
      </c>
      <c r="Q3" s="56">
        <v>0</v>
      </c>
      <c r="R3" s="15" t="s">
        <v>1482</v>
      </c>
    </row>
    <row r="4" spans="1:18" ht="15.75" customHeight="1">
      <c r="A4" s="47">
        <v>43618</v>
      </c>
      <c r="B4" s="48" t="s">
        <v>1485</v>
      </c>
      <c r="C4" s="48" t="s">
        <v>1486</v>
      </c>
      <c r="D4" s="49">
        <v>39142</v>
      </c>
      <c r="E4" s="48" t="s">
        <v>1487</v>
      </c>
      <c r="F4" s="50" t="s">
        <v>1488</v>
      </c>
      <c r="G4" s="51" t="s">
        <v>1513</v>
      </c>
      <c r="H4" s="52">
        <v>57995</v>
      </c>
      <c r="I4" s="53">
        <f>H4-4884-10396</f>
        <v>42715</v>
      </c>
      <c r="J4" s="54">
        <v>4.25</v>
      </c>
      <c r="K4" s="54">
        <v>75</v>
      </c>
      <c r="L4" s="54">
        <v>57</v>
      </c>
      <c r="M4" s="52"/>
      <c r="N4" s="55">
        <f>4/L4</f>
        <v>7.0175438596491224E-2</v>
      </c>
      <c r="O4" s="55">
        <v>0.8</v>
      </c>
      <c r="P4" s="52">
        <v>37</v>
      </c>
      <c r="Q4" s="56">
        <v>155000</v>
      </c>
      <c r="R4" s="15"/>
    </row>
    <row r="5" spans="1:18" ht="15.75" customHeight="1">
      <c r="A5" s="47">
        <v>43620</v>
      </c>
      <c r="B5" s="48" t="s">
        <v>1523</v>
      </c>
      <c r="C5" s="48"/>
      <c r="D5" s="57">
        <v>39090</v>
      </c>
      <c r="E5" s="48" t="s">
        <v>1526</v>
      </c>
      <c r="F5" s="50" t="s">
        <v>1527</v>
      </c>
      <c r="G5" s="51" t="s">
        <v>1542</v>
      </c>
      <c r="H5" s="52">
        <v>85428</v>
      </c>
      <c r="I5" s="52">
        <v>81428</v>
      </c>
      <c r="J5" s="54">
        <v>4.5</v>
      </c>
      <c r="K5" s="54"/>
      <c r="L5" s="54">
        <v>65</v>
      </c>
      <c r="M5" s="52">
        <v>85</v>
      </c>
      <c r="N5" s="55">
        <v>0.15</v>
      </c>
      <c r="O5" s="55">
        <v>0.8</v>
      </c>
      <c r="P5" s="52">
        <v>84</v>
      </c>
      <c r="Q5" s="56">
        <v>109600</v>
      </c>
      <c r="R5" s="15"/>
    </row>
    <row r="6" spans="1:18" ht="15.75" customHeight="1">
      <c r="A6" s="47">
        <v>43624</v>
      </c>
      <c r="B6" s="48" t="s">
        <v>1544</v>
      </c>
      <c r="C6" s="58"/>
      <c r="D6" s="57">
        <v>39069</v>
      </c>
      <c r="E6" s="48" t="s">
        <v>1526</v>
      </c>
      <c r="F6" s="50" t="s">
        <v>1547</v>
      </c>
      <c r="G6" s="51" t="s">
        <v>1560</v>
      </c>
      <c r="H6" s="52">
        <v>1003544</v>
      </c>
      <c r="I6" s="53">
        <f>H6*0.5864</f>
        <v>588478.20160000003</v>
      </c>
      <c r="J6" s="54">
        <v>0.753</v>
      </c>
      <c r="K6" s="54">
        <v>54</v>
      </c>
      <c r="L6" s="54">
        <v>357</v>
      </c>
      <c r="M6" s="52"/>
      <c r="N6" s="55">
        <f>30/L6</f>
        <v>8.4033613445378158E-2</v>
      </c>
      <c r="O6" s="55">
        <v>0.8</v>
      </c>
      <c r="P6" s="52">
        <v>896</v>
      </c>
      <c r="Q6" s="56">
        <v>183000</v>
      </c>
      <c r="R6" s="15"/>
    </row>
    <row r="7" spans="1:18" ht="15.75" customHeight="1">
      <c r="A7" s="58"/>
      <c r="B7" s="58"/>
      <c r="C7" s="58"/>
      <c r="D7" s="58"/>
      <c r="E7" s="58"/>
      <c r="F7" s="58"/>
      <c r="G7" s="59"/>
      <c r="H7" s="53"/>
      <c r="I7" s="53"/>
      <c r="J7" s="60"/>
      <c r="K7" s="60"/>
      <c r="L7" s="60"/>
      <c r="M7" s="52"/>
      <c r="N7" s="55"/>
      <c r="O7" s="55"/>
      <c r="P7" s="52"/>
      <c r="Q7" s="56"/>
      <c r="R7" s="15"/>
    </row>
    <row r="8" spans="1:18" ht="15.75" customHeight="1">
      <c r="A8" s="58"/>
      <c r="B8" s="58"/>
      <c r="C8" s="58"/>
      <c r="D8" s="58"/>
      <c r="E8" s="58"/>
      <c r="F8" s="58"/>
      <c r="G8" s="59"/>
      <c r="H8" s="53"/>
      <c r="I8" s="53"/>
      <c r="J8" s="60"/>
      <c r="K8" s="60"/>
      <c r="L8" s="60"/>
      <c r="M8" s="52"/>
      <c r="N8" s="55"/>
      <c r="O8" s="55"/>
      <c r="P8" s="52"/>
      <c r="Q8" s="56"/>
      <c r="R8" s="15"/>
    </row>
    <row r="9" spans="1:18" ht="15.75" customHeight="1">
      <c r="A9" s="58"/>
      <c r="B9" s="58"/>
      <c r="C9" s="58"/>
      <c r="D9" s="58"/>
      <c r="E9" s="58"/>
      <c r="F9" s="58"/>
      <c r="G9" s="59"/>
      <c r="H9" s="53"/>
      <c r="I9" s="53"/>
      <c r="J9" s="60"/>
      <c r="K9" s="60"/>
      <c r="L9" s="60"/>
      <c r="M9" s="52"/>
      <c r="N9" s="55"/>
      <c r="O9" s="55"/>
      <c r="P9" s="52"/>
      <c r="Q9" s="56"/>
      <c r="R9" s="15"/>
    </row>
    <row r="10" spans="1:18" ht="15.75" customHeight="1">
      <c r="A10" s="58"/>
      <c r="B10" s="58"/>
      <c r="C10" s="58"/>
      <c r="D10" s="58"/>
      <c r="E10" s="58"/>
      <c r="F10" s="58"/>
      <c r="G10" s="59"/>
      <c r="H10" s="53"/>
      <c r="I10" s="53"/>
      <c r="J10" s="60"/>
      <c r="K10" s="60"/>
      <c r="L10" s="60"/>
      <c r="M10" s="52"/>
      <c r="N10" s="55"/>
      <c r="O10" s="55"/>
      <c r="P10" s="52"/>
      <c r="Q10" s="56"/>
      <c r="R10" s="15"/>
    </row>
    <row r="11" spans="1:18" ht="15.75" customHeight="1">
      <c r="A11" s="58"/>
      <c r="B11" s="58"/>
      <c r="C11" s="58"/>
      <c r="D11" s="58"/>
      <c r="E11" s="58"/>
      <c r="F11" s="58"/>
      <c r="G11" s="59"/>
      <c r="H11" s="53"/>
      <c r="I11" s="53"/>
      <c r="J11" s="60"/>
      <c r="K11" s="60"/>
      <c r="L11" s="60"/>
      <c r="M11" s="52"/>
      <c r="N11" s="55"/>
      <c r="O11" s="55"/>
      <c r="P11" s="52"/>
      <c r="Q11" s="56"/>
      <c r="R11" s="15"/>
    </row>
    <row r="12" spans="1:18" ht="15.75" customHeight="1">
      <c r="A12" s="58"/>
      <c r="B12" s="58"/>
      <c r="C12" s="58"/>
      <c r="D12" s="58"/>
      <c r="E12" s="58"/>
      <c r="F12" s="58"/>
      <c r="G12" s="59"/>
      <c r="H12" s="53"/>
      <c r="I12" s="53"/>
      <c r="J12" s="60"/>
      <c r="K12" s="60"/>
      <c r="L12" s="60"/>
      <c r="M12" s="52"/>
      <c r="N12" s="55"/>
      <c r="O12" s="55"/>
      <c r="P12" s="52"/>
      <c r="Q12" s="56"/>
      <c r="R12" s="15"/>
    </row>
    <row r="13" spans="1:18" ht="15.75" customHeight="1">
      <c r="A13" s="58"/>
      <c r="B13" s="58"/>
      <c r="C13" s="58"/>
      <c r="D13" s="58"/>
      <c r="E13" s="58"/>
      <c r="F13" s="58"/>
      <c r="G13" s="59"/>
      <c r="H13" s="53"/>
      <c r="I13" s="53"/>
      <c r="J13" s="60"/>
      <c r="K13" s="60"/>
      <c r="L13" s="60"/>
      <c r="M13" s="52"/>
      <c r="N13" s="55"/>
      <c r="O13" s="55"/>
      <c r="P13" s="52"/>
      <c r="Q13" s="56"/>
      <c r="R13" s="15"/>
    </row>
    <row r="14" spans="1:18" ht="15.75" customHeight="1">
      <c r="A14" s="58"/>
      <c r="B14" s="58"/>
      <c r="C14" s="58"/>
      <c r="D14" s="58"/>
      <c r="E14" s="58"/>
      <c r="F14" s="58"/>
      <c r="G14" s="59"/>
      <c r="H14" s="53"/>
      <c r="I14" s="53"/>
      <c r="J14" s="60"/>
      <c r="K14" s="60"/>
      <c r="L14" s="60"/>
      <c r="M14" s="52"/>
      <c r="N14" s="55"/>
      <c r="O14" s="55"/>
      <c r="P14" s="52"/>
      <c r="Q14" s="56"/>
      <c r="R14" s="15"/>
    </row>
    <row r="15" spans="1:18" ht="15.75" customHeight="1">
      <c r="A15" s="58"/>
      <c r="B15" s="58"/>
      <c r="C15" s="58"/>
      <c r="D15" s="58"/>
      <c r="E15" s="58"/>
      <c r="F15" s="58"/>
      <c r="G15" s="59"/>
      <c r="H15" s="53"/>
      <c r="I15" s="53"/>
      <c r="J15" s="60"/>
      <c r="K15" s="60"/>
      <c r="L15" s="60"/>
      <c r="M15" s="53"/>
      <c r="N15" s="61"/>
      <c r="O15" s="61"/>
      <c r="P15" s="53"/>
      <c r="Q15" s="62"/>
    </row>
    <row r="16" spans="1:18" ht="15.75" customHeight="1">
      <c r="A16" s="58"/>
      <c r="B16" s="58"/>
      <c r="C16" s="58"/>
      <c r="D16" s="58"/>
      <c r="E16" s="58"/>
      <c r="F16" s="58"/>
      <c r="G16" s="59"/>
      <c r="H16" s="53"/>
      <c r="I16" s="53"/>
      <c r="J16" s="60"/>
      <c r="K16" s="60"/>
      <c r="L16" s="60"/>
      <c r="M16" s="53"/>
      <c r="N16" s="61"/>
      <c r="O16" s="61"/>
      <c r="P16" s="53"/>
      <c r="Q16" s="62"/>
    </row>
    <row r="17" spans="1:17" ht="15.75" customHeight="1">
      <c r="A17" s="58"/>
      <c r="B17" s="58"/>
      <c r="C17" s="58"/>
      <c r="D17" s="58"/>
      <c r="E17" s="58"/>
      <c r="F17" s="58"/>
      <c r="G17" s="59"/>
      <c r="H17" s="53"/>
      <c r="I17" s="53"/>
      <c r="J17" s="60"/>
      <c r="K17" s="60"/>
      <c r="L17" s="60"/>
      <c r="M17" s="53"/>
      <c r="N17" s="61"/>
      <c r="O17" s="61"/>
      <c r="P17" s="53"/>
      <c r="Q17" s="62"/>
    </row>
    <row r="18" spans="1:17" ht="15.75" customHeight="1">
      <c r="A18" s="58"/>
      <c r="B18" s="58"/>
      <c r="C18" s="58"/>
      <c r="D18" s="58"/>
      <c r="E18" s="58"/>
      <c r="F18" s="58"/>
      <c r="G18" s="59"/>
      <c r="H18" s="53"/>
      <c r="I18" s="53"/>
      <c r="J18" s="60"/>
      <c r="K18" s="60"/>
      <c r="L18" s="60"/>
      <c r="M18" s="53"/>
      <c r="N18" s="61"/>
      <c r="O18" s="61"/>
      <c r="P18" s="53"/>
      <c r="Q18" s="62"/>
    </row>
    <row r="19" spans="1:17" ht="15.75" customHeight="1">
      <c r="A19" s="58"/>
      <c r="B19" s="58"/>
      <c r="C19" s="58"/>
      <c r="D19" s="58"/>
      <c r="E19" s="58"/>
      <c r="F19" s="58"/>
      <c r="G19" s="59"/>
      <c r="H19" s="53"/>
      <c r="I19" s="53"/>
      <c r="J19" s="60"/>
      <c r="K19" s="60"/>
      <c r="L19" s="60"/>
      <c r="M19" s="53"/>
      <c r="N19" s="61"/>
      <c r="O19" s="61"/>
      <c r="P19" s="53"/>
      <c r="Q19" s="62"/>
    </row>
    <row r="20" spans="1:17" ht="15.75" customHeight="1">
      <c r="A20" s="58"/>
      <c r="B20" s="58"/>
      <c r="C20" s="58"/>
      <c r="D20" s="58"/>
      <c r="E20" s="58"/>
      <c r="F20" s="58"/>
      <c r="G20" s="59"/>
      <c r="H20" s="53"/>
      <c r="I20" s="53"/>
      <c r="J20" s="60"/>
      <c r="K20" s="60"/>
      <c r="L20" s="60"/>
      <c r="M20" s="53"/>
      <c r="N20" s="61"/>
      <c r="O20" s="61"/>
      <c r="P20" s="53"/>
      <c r="Q20" s="62"/>
    </row>
    <row r="21" spans="1:17" ht="15.75" customHeight="1">
      <c r="A21" s="58"/>
      <c r="B21" s="58"/>
      <c r="C21" s="58"/>
      <c r="D21" s="58"/>
      <c r="E21" s="58"/>
      <c r="F21" s="58"/>
      <c r="G21" s="59"/>
      <c r="H21" s="53"/>
      <c r="I21" s="53"/>
      <c r="J21" s="60"/>
      <c r="K21" s="60"/>
      <c r="L21" s="60"/>
      <c r="M21" s="53"/>
      <c r="N21" s="61"/>
      <c r="O21" s="61"/>
      <c r="P21" s="53"/>
      <c r="Q21" s="62"/>
    </row>
    <row r="22" spans="1:17" ht="15.75" customHeight="1">
      <c r="A22" s="58"/>
      <c r="B22" s="58"/>
      <c r="C22" s="58"/>
      <c r="D22" s="58"/>
      <c r="E22" s="58"/>
      <c r="F22" s="58"/>
      <c r="G22" s="59"/>
      <c r="H22" s="53"/>
      <c r="I22" s="53"/>
      <c r="J22" s="60"/>
      <c r="K22" s="60"/>
      <c r="L22" s="60"/>
      <c r="M22" s="53"/>
      <c r="N22" s="61"/>
      <c r="O22" s="61"/>
      <c r="P22" s="53"/>
      <c r="Q22" s="62"/>
    </row>
    <row r="23" spans="1:17" ht="15.75" customHeight="1">
      <c r="A23" s="58"/>
      <c r="B23" s="58"/>
      <c r="C23" s="58"/>
      <c r="D23" s="58"/>
      <c r="E23" s="58"/>
      <c r="F23" s="58"/>
      <c r="G23" s="59"/>
      <c r="H23" s="53"/>
      <c r="I23" s="53"/>
      <c r="J23" s="60"/>
      <c r="K23" s="60"/>
      <c r="L23" s="60"/>
      <c r="M23" s="53"/>
      <c r="N23" s="61"/>
      <c r="O23" s="61"/>
      <c r="P23" s="53"/>
      <c r="Q23" s="62"/>
    </row>
    <row r="24" spans="1:17" ht="15.75" customHeight="1">
      <c r="A24" s="58"/>
      <c r="B24" s="58"/>
      <c r="C24" s="58"/>
      <c r="D24" s="58"/>
      <c r="E24" s="58"/>
      <c r="F24" s="58"/>
      <c r="G24" s="59"/>
      <c r="H24" s="53"/>
      <c r="I24" s="53"/>
      <c r="J24" s="60"/>
      <c r="K24" s="60"/>
      <c r="L24" s="60"/>
      <c r="M24" s="53"/>
      <c r="N24" s="61"/>
      <c r="O24" s="61"/>
      <c r="P24" s="53"/>
      <c r="Q24" s="62"/>
    </row>
    <row r="25" spans="1:17" ht="15.75" customHeight="1">
      <c r="A25" s="50" t="s">
        <v>1596</v>
      </c>
      <c r="B25" s="58"/>
      <c r="C25" s="58"/>
      <c r="D25" s="58"/>
      <c r="E25" s="58"/>
      <c r="F25" s="58"/>
      <c r="G25" s="59"/>
      <c r="H25" s="53"/>
      <c r="I25" s="53"/>
      <c r="J25" s="60"/>
      <c r="K25" s="60"/>
      <c r="L25" s="60"/>
      <c r="M25" s="53"/>
      <c r="N25" s="61"/>
      <c r="O25" s="61"/>
      <c r="P25" s="53"/>
      <c r="Q25" s="62"/>
    </row>
    <row r="26" spans="1:17" ht="15.75" customHeight="1">
      <c r="A26" s="58"/>
      <c r="B26" s="58"/>
      <c r="C26" s="58"/>
      <c r="D26" s="58"/>
      <c r="E26" s="58"/>
      <c r="F26" s="58"/>
      <c r="G26" s="59"/>
      <c r="H26" s="53"/>
      <c r="I26" s="53"/>
      <c r="J26" s="60"/>
      <c r="K26" s="60"/>
      <c r="L26" s="60"/>
      <c r="M26" s="53"/>
      <c r="N26" s="61"/>
      <c r="O26" s="61"/>
      <c r="P26" s="53"/>
      <c r="Q26" s="62"/>
    </row>
    <row r="27" spans="1:17" ht="13.2">
      <c r="A27" s="58"/>
      <c r="B27" s="58"/>
      <c r="C27" s="58"/>
      <c r="D27" s="58"/>
      <c r="E27" s="58"/>
      <c r="F27" s="58"/>
      <c r="G27" s="59"/>
      <c r="H27" s="53"/>
      <c r="I27" s="53"/>
      <c r="J27" s="60"/>
      <c r="K27" s="60"/>
      <c r="L27" s="60"/>
      <c r="M27" s="53"/>
      <c r="N27" s="61"/>
      <c r="O27" s="61"/>
      <c r="P27" s="53"/>
      <c r="Q27" s="62"/>
    </row>
    <row r="28" spans="1:17" ht="13.2">
      <c r="A28" s="58"/>
      <c r="B28" s="58"/>
      <c r="C28" s="58"/>
      <c r="D28" s="58"/>
      <c r="E28" s="58"/>
      <c r="F28" s="58"/>
      <c r="G28" s="59"/>
      <c r="H28" s="53"/>
      <c r="I28" s="53"/>
      <c r="J28" s="60"/>
      <c r="K28" s="60"/>
      <c r="L28" s="60"/>
      <c r="M28" s="53"/>
      <c r="N28" s="61"/>
      <c r="O28" s="61"/>
      <c r="P28" s="53"/>
      <c r="Q28" s="62"/>
    </row>
    <row r="29" spans="1:17" ht="13.2">
      <c r="A29" s="58"/>
      <c r="B29" s="58"/>
      <c r="C29" s="58"/>
      <c r="D29" s="58"/>
      <c r="E29" s="58"/>
      <c r="F29" s="58"/>
      <c r="G29" s="59"/>
      <c r="H29" s="53"/>
      <c r="I29" s="53"/>
      <c r="J29" s="60"/>
      <c r="K29" s="60"/>
      <c r="L29" s="60"/>
      <c r="M29" s="53"/>
      <c r="N29" s="61"/>
      <c r="O29" s="61"/>
      <c r="P29" s="53"/>
      <c r="Q29" s="62"/>
    </row>
    <row r="30" spans="1:17" ht="13.2">
      <c r="A30" s="58"/>
      <c r="B30" s="58"/>
      <c r="C30" s="58"/>
      <c r="D30" s="58"/>
      <c r="E30" s="58"/>
      <c r="F30" s="58"/>
      <c r="G30" s="59"/>
      <c r="H30" s="53"/>
      <c r="I30" s="53"/>
      <c r="J30" s="60"/>
      <c r="K30" s="60"/>
      <c r="L30" s="60"/>
      <c r="M30" s="53"/>
      <c r="N30" s="61"/>
      <c r="O30" s="61"/>
      <c r="P30" s="53"/>
      <c r="Q30" s="62"/>
    </row>
    <row r="31" spans="1:17" ht="13.2">
      <c r="A31" s="58"/>
      <c r="B31" s="58"/>
      <c r="C31" s="58"/>
      <c r="D31" s="58"/>
      <c r="E31" s="58"/>
      <c r="F31" s="58"/>
      <c r="G31" s="59"/>
      <c r="H31" s="53"/>
      <c r="I31" s="53"/>
      <c r="J31" s="60"/>
      <c r="K31" s="60"/>
      <c r="L31" s="60"/>
      <c r="M31" s="53"/>
      <c r="N31" s="61"/>
      <c r="O31" s="61"/>
      <c r="P31" s="53"/>
      <c r="Q31" s="62"/>
    </row>
    <row r="32" spans="1:17" ht="13.2">
      <c r="A32" s="58"/>
      <c r="B32" s="58"/>
      <c r="C32" s="58"/>
      <c r="D32" s="58"/>
      <c r="E32" s="58"/>
      <c r="F32" s="58"/>
      <c r="G32" s="59"/>
      <c r="H32" s="53"/>
      <c r="I32" s="53"/>
      <c r="J32" s="60"/>
      <c r="K32" s="60"/>
      <c r="L32" s="60"/>
      <c r="M32" s="53"/>
      <c r="N32" s="61"/>
      <c r="O32" s="61"/>
      <c r="P32" s="53"/>
      <c r="Q32" s="62"/>
    </row>
    <row r="33" spans="1:17" ht="13.2">
      <c r="A33" s="58"/>
      <c r="B33" s="58"/>
      <c r="C33" s="58"/>
      <c r="D33" s="58"/>
      <c r="E33" s="58"/>
      <c r="F33" s="58"/>
      <c r="G33" s="59"/>
      <c r="H33" s="53"/>
      <c r="I33" s="53"/>
      <c r="J33" s="60"/>
      <c r="K33" s="60"/>
      <c r="L33" s="60"/>
      <c r="M33" s="53"/>
      <c r="N33" s="61"/>
      <c r="O33" s="61"/>
      <c r="P33" s="53"/>
      <c r="Q33" s="62"/>
    </row>
    <row r="34" spans="1:17" ht="13.2">
      <c r="A34" s="58"/>
      <c r="B34" s="58"/>
      <c r="C34" s="58"/>
      <c r="D34" s="58"/>
      <c r="E34" s="58"/>
      <c r="F34" s="58"/>
      <c r="G34" s="59"/>
      <c r="H34" s="53"/>
      <c r="I34" s="53"/>
      <c r="J34" s="60"/>
      <c r="K34" s="60"/>
      <c r="L34" s="60"/>
      <c r="M34" s="53"/>
      <c r="N34" s="61"/>
      <c r="O34" s="61"/>
      <c r="P34" s="53"/>
      <c r="Q34" s="62"/>
    </row>
    <row r="35" spans="1:17" ht="13.2">
      <c r="A35" s="58"/>
      <c r="B35" s="58"/>
      <c r="C35" s="58"/>
      <c r="D35" s="58"/>
      <c r="E35" s="58"/>
      <c r="F35" s="58"/>
      <c r="G35" s="59"/>
      <c r="H35" s="53"/>
      <c r="I35" s="53"/>
      <c r="J35" s="60"/>
      <c r="K35" s="60"/>
      <c r="L35" s="60"/>
      <c r="M35" s="53"/>
      <c r="N35" s="61"/>
      <c r="O35" s="61"/>
      <c r="P35" s="53"/>
      <c r="Q35" s="62"/>
    </row>
    <row r="36" spans="1:17" ht="13.2">
      <c r="A36" s="58"/>
      <c r="B36" s="58"/>
      <c r="C36" s="58"/>
      <c r="D36" s="58"/>
      <c r="E36" s="58"/>
      <c r="F36" s="58"/>
      <c r="G36" s="59"/>
      <c r="H36" s="53"/>
      <c r="I36" s="53"/>
      <c r="J36" s="60"/>
      <c r="K36" s="60"/>
      <c r="L36" s="60"/>
      <c r="M36" s="53"/>
      <c r="N36" s="61"/>
      <c r="O36" s="61"/>
      <c r="P36" s="53"/>
      <c r="Q36" s="62"/>
    </row>
    <row r="37" spans="1:17" ht="13.2">
      <c r="A37" s="58"/>
      <c r="B37" s="58"/>
      <c r="C37" s="58"/>
      <c r="D37" s="58"/>
      <c r="E37" s="58"/>
      <c r="F37" s="58"/>
      <c r="G37" s="59"/>
      <c r="H37" s="53"/>
      <c r="I37" s="53"/>
      <c r="J37" s="60"/>
      <c r="K37" s="60"/>
      <c r="L37" s="60"/>
      <c r="M37" s="53"/>
      <c r="N37" s="61"/>
      <c r="O37" s="61"/>
      <c r="P37" s="53"/>
      <c r="Q37" s="62"/>
    </row>
    <row r="38" spans="1:17" ht="13.2">
      <c r="A38" s="58"/>
      <c r="B38" s="58"/>
      <c r="C38" s="58"/>
      <c r="D38" s="58"/>
      <c r="E38" s="58"/>
      <c r="F38" s="58"/>
      <c r="G38" s="59"/>
      <c r="H38" s="53"/>
      <c r="I38" s="53"/>
      <c r="J38" s="60"/>
      <c r="K38" s="60"/>
      <c r="L38" s="60"/>
      <c r="M38" s="53"/>
      <c r="N38" s="61"/>
      <c r="O38" s="61"/>
      <c r="P38" s="53"/>
      <c r="Q38" s="62"/>
    </row>
    <row r="39" spans="1:17" ht="13.2">
      <c r="A39" s="58"/>
      <c r="B39" s="58"/>
      <c r="C39" s="58"/>
      <c r="D39" s="58"/>
      <c r="E39" s="58"/>
      <c r="F39" s="58"/>
      <c r="G39" s="59"/>
      <c r="H39" s="53"/>
      <c r="I39" s="53"/>
      <c r="J39" s="60"/>
      <c r="K39" s="60"/>
      <c r="L39" s="60"/>
      <c r="M39" s="53"/>
      <c r="N39" s="61"/>
      <c r="O39" s="61"/>
      <c r="P39" s="53"/>
      <c r="Q39" s="62"/>
    </row>
    <row r="40" spans="1:17" ht="13.2">
      <c r="A40" s="58"/>
      <c r="B40" s="58"/>
      <c r="C40" s="58"/>
      <c r="D40" s="58"/>
      <c r="E40" s="58"/>
      <c r="F40" s="58"/>
      <c r="G40" s="59"/>
      <c r="H40" s="53"/>
      <c r="I40" s="53"/>
      <c r="J40" s="60"/>
      <c r="K40" s="60"/>
      <c r="L40" s="60"/>
      <c r="M40" s="53"/>
      <c r="N40" s="61"/>
      <c r="O40" s="61"/>
      <c r="P40" s="53"/>
      <c r="Q40" s="62"/>
    </row>
    <row r="41" spans="1:17" ht="13.2">
      <c r="A41" s="58"/>
      <c r="B41" s="58"/>
      <c r="C41" s="58"/>
      <c r="D41" s="58"/>
      <c r="E41" s="58"/>
      <c r="F41" s="58"/>
      <c r="G41" s="59"/>
      <c r="H41" s="53"/>
      <c r="I41" s="53"/>
      <c r="J41" s="60"/>
      <c r="K41" s="60"/>
      <c r="L41" s="60"/>
      <c r="M41" s="53"/>
      <c r="N41" s="61"/>
      <c r="O41" s="61"/>
      <c r="P41" s="53"/>
      <c r="Q41" s="62"/>
    </row>
    <row r="42" spans="1:17" ht="13.2">
      <c r="A42" s="58"/>
      <c r="B42" s="58"/>
      <c r="C42" s="58"/>
      <c r="D42" s="58"/>
      <c r="E42" s="58"/>
      <c r="F42" s="58"/>
      <c r="G42" s="59"/>
      <c r="H42" s="53"/>
      <c r="I42" s="53"/>
      <c r="J42" s="60"/>
      <c r="K42" s="60"/>
      <c r="L42" s="60"/>
      <c r="M42" s="53"/>
      <c r="N42" s="61"/>
      <c r="O42" s="61"/>
      <c r="P42" s="53"/>
      <c r="Q42" s="62"/>
    </row>
    <row r="43" spans="1:17" ht="13.2">
      <c r="A43" s="58"/>
      <c r="B43" s="58"/>
      <c r="C43" s="58"/>
      <c r="D43" s="58"/>
      <c r="E43" s="58"/>
      <c r="F43" s="58"/>
      <c r="G43" s="59"/>
      <c r="H43" s="53"/>
      <c r="I43" s="53"/>
      <c r="J43" s="60"/>
      <c r="K43" s="60"/>
      <c r="L43" s="60"/>
      <c r="M43" s="53"/>
      <c r="N43" s="61"/>
      <c r="O43" s="61"/>
      <c r="P43" s="53"/>
      <c r="Q43" s="62"/>
    </row>
    <row r="44" spans="1:17" ht="13.2">
      <c r="A44" s="58"/>
      <c r="B44" s="58"/>
      <c r="C44" s="58"/>
      <c r="D44" s="58"/>
      <c r="E44" s="58"/>
      <c r="F44" s="58"/>
      <c r="G44" s="59"/>
      <c r="H44" s="53"/>
      <c r="I44" s="53"/>
      <c r="J44" s="60"/>
      <c r="K44" s="60"/>
      <c r="L44" s="60"/>
      <c r="M44" s="53"/>
      <c r="N44" s="61"/>
      <c r="O44" s="61"/>
      <c r="P44" s="53"/>
      <c r="Q44" s="62"/>
    </row>
    <row r="45" spans="1:17" ht="13.2">
      <c r="A45" s="58"/>
      <c r="B45" s="58"/>
      <c r="C45" s="58"/>
      <c r="D45" s="58"/>
      <c r="E45" s="58"/>
      <c r="F45" s="58"/>
      <c r="G45" s="59"/>
      <c r="H45" s="53"/>
      <c r="I45" s="53"/>
      <c r="J45" s="60"/>
      <c r="K45" s="60"/>
      <c r="L45" s="60"/>
      <c r="M45" s="53"/>
      <c r="N45" s="61"/>
      <c r="O45" s="61"/>
      <c r="P45" s="53"/>
      <c r="Q45" s="62"/>
    </row>
    <row r="46" spans="1:17" ht="13.2">
      <c r="A46" s="58"/>
      <c r="B46" s="58"/>
      <c r="C46" s="58"/>
      <c r="D46" s="58"/>
      <c r="E46" s="58"/>
      <c r="F46" s="58"/>
      <c r="G46" s="59"/>
      <c r="H46" s="53"/>
      <c r="I46" s="53"/>
      <c r="J46" s="60"/>
      <c r="K46" s="60"/>
      <c r="L46" s="60"/>
      <c r="M46" s="53"/>
      <c r="N46" s="61"/>
      <c r="O46" s="61"/>
      <c r="P46" s="53"/>
      <c r="Q46" s="62"/>
    </row>
    <row r="47" spans="1:17" ht="13.2">
      <c r="A47" s="58"/>
      <c r="B47" s="58"/>
      <c r="C47" s="58"/>
      <c r="D47" s="58"/>
      <c r="E47" s="58"/>
      <c r="F47" s="58"/>
      <c r="G47" s="59"/>
      <c r="H47" s="53"/>
      <c r="I47" s="53"/>
      <c r="J47" s="60"/>
      <c r="K47" s="60"/>
      <c r="L47" s="60"/>
      <c r="M47" s="53"/>
      <c r="N47" s="61"/>
      <c r="O47" s="61"/>
      <c r="P47" s="53"/>
      <c r="Q47" s="62"/>
    </row>
    <row r="48" spans="1:17" ht="13.2">
      <c r="A48" s="58"/>
      <c r="B48" s="58"/>
      <c r="C48" s="58"/>
      <c r="D48" s="58"/>
      <c r="E48" s="58"/>
      <c r="F48" s="58"/>
      <c r="G48" s="59"/>
      <c r="H48" s="53"/>
      <c r="I48" s="53"/>
      <c r="J48" s="60"/>
      <c r="K48" s="60"/>
      <c r="L48" s="60"/>
      <c r="M48" s="53"/>
      <c r="N48" s="61"/>
      <c r="O48" s="61"/>
      <c r="P48" s="53"/>
      <c r="Q48" s="62"/>
    </row>
    <row r="49" spans="1:17" ht="13.2">
      <c r="A49" s="58"/>
      <c r="B49" s="58"/>
      <c r="C49" s="58"/>
      <c r="D49" s="58"/>
      <c r="E49" s="58"/>
      <c r="F49" s="58"/>
      <c r="G49" s="59"/>
      <c r="H49" s="53"/>
      <c r="I49" s="53"/>
      <c r="J49" s="60"/>
      <c r="K49" s="60"/>
      <c r="L49" s="60"/>
      <c r="M49" s="53"/>
      <c r="N49" s="61"/>
      <c r="O49" s="61"/>
      <c r="P49" s="53"/>
      <c r="Q49" s="62"/>
    </row>
    <row r="50" spans="1:17" ht="13.2">
      <c r="A50" s="58"/>
      <c r="B50" s="58"/>
      <c r="C50" s="58"/>
      <c r="D50" s="58"/>
      <c r="E50" s="58"/>
      <c r="F50" s="58"/>
      <c r="G50" s="59"/>
      <c r="H50" s="53"/>
      <c r="I50" s="53"/>
      <c r="J50" s="60"/>
      <c r="K50" s="60"/>
      <c r="L50" s="60"/>
      <c r="M50" s="53"/>
      <c r="N50" s="61"/>
      <c r="O50" s="61"/>
      <c r="P50" s="53"/>
      <c r="Q50" s="62"/>
    </row>
    <row r="51" spans="1:17" ht="13.2">
      <c r="A51" s="58"/>
      <c r="B51" s="58"/>
      <c r="C51" s="58"/>
      <c r="D51" s="58"/>
      <c r="E51" s="58"/>
      <c r="F51" s="58"/>
      <c r="G51" s="59"/>
      <c r="H51" s="53"/>
      <c r="I51" s="53"/>
      <c r="J51" s="60"/>
      <c r="K51" s="60"/>
      <c r="L51" s="60"/>
      <c r="M51" s="53"/>
      <c r="N51" s="61"/>
      <c r="O51" s="61"/>
      <c r="P51" s="53"/>
      <c r="Q51" s="62"/>
    </row>
    <row r="52" spans="1:17" ht="13.2">
      <c r="A52" s="58"/>
      <c r="B52" s="58"/>
      <c r="C52" s="58"/>
      <c r="D52" s="58"/>
      <c r="E52" s="58"/>
      <c r="F52" s="58"/>
      <c r="G52" s="59"/>
      <c r="H52" s="53"/>
      <c r="I52" s="53"/>
      <c r="J52" s="60"/>
      <c r="K52" s="60"/>
      <c r="L52" s="60"/>
      <c r="M52" s="53"/>
      <c r="N52" s="61"/>
      <c r="O52" s="61"/>
      <c r="P52" s="53"/>
      <c r="Q52" s="62"/>
    </row>
    <row r="53" spans="1:17" ht="13.2">
      <c r="A53" s="58"/>
      <c r="B53" s="58"/>
      <c r="C53" s="58"/>
      <c r="D53" s="58"/>
      <c r="E53" s="58"/>
      <c r="F53" s="58"/>
      <c r="G53" s="59"/>
      <c r="H53" s="53"/>
      <c r="I53" s="53"/>
      <c r="J53" s="60"/>
      <c r="K53" s="60"/>
      <c r="L53" s="60"/>
      <c r="M53" s="53"/>
      <c r="N53" s="61"/>
      <c r="O53" s="61"/>
      <c r="P53" s="53"/>
      <c r="Q53" s="62"/>
    </row>
    <row r="54" spans="1:17" ht="13.2">
      <c r="A54" s="58"/>
      <c r="B54" s="58"/>
      <c r="C54" s="58"/>
      <c r="D54" s="58"/>
      <c r="E54" s="58"/>
      <c r="F54" s="58"/>
      <c r="G54" s="59"/>
      <c r="H54" s="53"/>
      <c r="I54" s="53"/>
      <c r="J54" s="60"/>
      <c r="K54" s="60"/>
      <c r="L54" s="60"/>
      <c r="M54" s="53"/>
      <c r="N54" s="61"/>
      <c r="O54" s="61"/>
      <c r="P54" s="53"/>
      <c r="Q54" s="62"/>
    </row>
    <row r="55" spans="1:17" ht="13.2">
      <c r="A55" s="58"/>
      <c r="B55" s="58"/>
      <c r="C55" s="58"/>
      <c r="D55" s="58"/>
      <c r="E55" s="58"/>
      <c r="F55" s="58"/>
      <c r="G55" s="59"/>
      <c r="H55" s="53"/>
      <c r="I55" s="53"/>
      <c r="J55" s="60"/>
      <c r="K55" s="60"/>
      <c r="L55" s="60"/>
      <c r="M55" s="53"/>
      <c r="N55" s="61"/>
      <c r="O55" s="61"/>
      <c r="P55" s="53"/>
      <c r="Q55" s="62"/>
    </row>
    <row r="56" spans="1:17" ht="13.2">
      <c r="A56" s="58"/>
      <c r="B56" s="58"/>
      <c r="C56" s="58"/>
      <c r="D56" s="58"/>
      <c r="E56" s="58"/>
      <c r="F56" s="58"/>
      <c r="G56" s="59"/>
      <c r="H56" s="53"/>
      <c r="I56" s="53"/>
      <c r="J56" s="60"/>
      <c r="K56" s="60"/>
      <c r="L56" s="60"/>
      <c r="M56" s="53"/>
      <c r="N56" s="61"/>
      <c r="O56" s="61"/>
      <c r="P56" s="53"/>
      <c r="Q56" s="62"/>
    </row>
    <row r="57" spans="1:17" ht="13.2">
      <c r="A57" s="58"/>
      <c r="B57" s="58"/>
      <c r="C57" s="58"/>
      <c r="D57" s="58"/>
      <c r="E57" s="58"/>
      <c r="F57" s="58"/>
      <c r="G57" s="59"/>
      <c r="H57" s="53"/>
      <c r="I57" s="53"/>
      <c r="J57" s="60"/>
      <c r="K57" s="60"/>
      <c r="L57" s="60"/>
      <c r="M57" s="53"/>
      <c r="N57" s="61"/>
      <c r="O57" s="61"/>
      <c r="P57" s="53"/>
      <c r="Q57" s="62"/>
    </row>
    <row r="58" spans="1:17" ht="13.2">
      <c r="A58" s="58"/>
      <c r="B58" s="58"/>
      <c r="C58" s="58"/>
      <c r="D58" s="58"/>
      <c r="E58" s="58"/>
      <c r="F58" s="58"/>
      <c r="G58" s="59"/>
      <c r="H58" s="53"/>
      <c r="I58" s="53"/>
      <c r="J58" s="60"/>
      <c r="K58" s="60"/>
      <c r="L58" s="60"/>
      <c r="M58" s="53"/>
      <c r="N58" s="61"/>
      <c r="O58" s="61"/>
      <c r="P58" s="53"/>
      <c r="Q58" s="62"/>
    </row>
    <row r="59" spans="1:17" ht="13.2">
      <c r="A59" s="58"/>
      <c r="B59" s="58"/>
      <c r="C59" s="58"/>
      <c r="D59" s="58"/>
      <c r="E59" s="58"/>
      <c r="F59" s="58"/>
      <c r="G59" s="59"/>
      <c r="H59" s="53"/>
      <c r="I59" s="53"/>
      <c r="J59" s="60"/>
      <c r="K59" s="60"/>
      <c r="L59" s="60"/>
      <c r="M59" s="53"/>
      <c r="N59" s="61"/>
      <c r="O59" s="61"/>
      <c r="P59" s="53"/>
      <c r="Q59" s="62"/>
    </row>
    <row r="60" spans="1:17" ht="13.2">
      <c r="A60" s="58"/>
      <c r="B60" s="58"/>
      <c r="C60" s="58"/>
      <c r="D60" s="58"/>
      <c r="E60" s="58"/>
      <c r="F60" s="58"/>
      <c r="G60" s="59"/>
      <c r="H60" s="53"/>
      <c r="I60" s="53"/>
      <c r="J60" s="60"/>
      <c r="K60" s="60"/>
      <c r="L60" s="60"/>
      <c r="M60" s="53"/>
      <c r="N60" s="61"/>
      <c r="O60" s="61"/>
      <c r="P60" s="53"/>
      <c r="Q60" s="62"/>
    </row>
    <row r="61" spans="1:17" ht="13.2">
      <c r="A61" s="58"/>
      <c r="B61" s="58"/>
      <c r="C61" s="58"/>
      <c r="D61" s="58"/>
      <c r="E61" s="58"/>
      <c r="F61" s="58"/>
      <c r="G61" s="59"/>
      <c r="H61" s="53"/>
      <c r="I61" s="53"/>
      <c r="J61" s="60"/>
      <c r="K61" s="60"/>
      <c r="L61" s="60"/>
      <c r="M61" s="53"/>
      <c r="N61" s="61"/>
      <c r="O61" s="61"/>
      <c r="P61" s="53"/>
      <c r="Q61" s="62"/>
    </row>
    <row r="62" spans="1:17" ht="13.2">
      <c r="A62" s="58"/>
      <c r="B62" s="58"/>
      <c r="C62" s="58"/>
      <c r="D62" s="58"/>
      <c r="E62" s="58"/>
      <c r="F62" s="58"/>
      <c r="G62" s="59"/>
      <c r="H62" s="53"/>
      <c r="I62" s="53"/>
      <c r="J62" s="60"/>
      <c r="K62" s="60"/>
      <c r="L62" s="60"/>
      <c r="M62" s="53"/>
      <c r="N62" s="61"/>
      <c r="O62" s="61"/>
      <c r="P62" s="53"/>
      <c r="Q62" s="62"/>
    </row>
    <row r="63" spans="1:17" ht="13.2">
      <c r="A63" s="58"/>
      <c r="B63" s="58"/>
      <c r="C63" s="58"/>
      <c r="D63" s="58"/>
      <c r="E63" s="58"/>
      <c r="F63" s="58"/>
      <c r="G63" s="59"/>
      <c r="H63" s="53"/>
      <c r="I63" s="53"/>
      <c r="J63" s="60"/>
      <c r="K63" s="60"/>
      <c r="L63" s="60"/>
      <c r="M63" s="53"/>
      <c r="N63" s="61"/>
      <c r="O63" s="61"/>
      <c r="P63" s="53"/>
      <c r="Q63" s="62"/>
    </row>
    <row r="64" spans="1:17" ht="13.2">
      <c r="A64" s="58"/>
      <c r="B64" s="58"/>
      <c r="C64" s="58"/>
      <c r="D64" s="58"/>
      <c r="E64" s="58"/>
      <c r="F64" s="58"/>
      <c r="G64" s="59"/>
      <c r="H64" s="53"/>
      <c r="I64" s="53"/>
      <c r="J64" s="60"/>
      <c r="K64" s="60"/>
      <c r="L64" s="60"/>
      <c r="M64" s="53"/>
      <c r="N64" s="61"/>
      <c r="O64" s="61"/>
      <c r="P64" s="53"/>
      <c r="Q64" s="62"/>
    </row>
    <row r="65" spans="1:17" ht="13.2">
      <c r="A65" s="58"/>
      <c r="B65" s="58"/>
      <c r="C65" s="58"/>
      <c r="D65" s="58"/>
      <c r="E65" s="58"/>
      <c r="F65" s="58"/>
      <c r="G65" s="59"/>
      <c r="H65" s="53"/>
      <c r="I65" s="53"/>
      <c r="J65" s="60"/>
      <c r="K65" s="60"/>
      <c r="L65" s="60"/>
      <c r="M65" s="53"/>
      <c r="N65" s="61"/>
      <c r="O65" s="61"/>
      <c r="P65" s="53"/>
      <c r="Q65" s="62"/>
    </row>
    <row r="66" spans="1:17" ht="13.2">
      <c r="A66" s="58"/>
      <c r="B66" s="58"/>
      <c r="C66" s="58"/>
      <c r="D66" s="58"/>
      <c r="E66" s="58"/>
      <c r="F66" s="58"/>
      <c r="G66" s="59"/>
      <c r="H66" s="53"/>
      <c r="I66" s="53"/>
      <c r="J66" s="60"/>
      <c r="K66" s="60"/>
      <c r="L66" s="60"/>
      <c r="M66" s="53"/>
      <c r="N66" s="61"/>
      <c r="O66" s="61"/>
      <c r="P66" s="53"/>
      <c r="Q66" s="62"/>
    </row>
    <row r="67" spans="1:17" ht="13.2">
      <c r="A67" s="58"/>
      <c r="B67" s="58"/>
      <c r="C67" s="58"/>
      <c r="D67" s="58"/>
      <c r="E67" s="58"/>
      <c r="F67" s="58"/>
      <c r="G67" s="59"/>
      <c r="H67" s="53"/>
      <c r="I67" s="53"/>
      <c r="J67" s="60"/>
      <c r="K67" s="60"/>
      <c r="L67" s="60"/>
      <c r="M67" s="53"/>
      <c r="N67" s="61"/>
      <c r="O67" s="61"/>
      <c r="P67" s="53"/>
      <c r="Q67" s="62"/>
    </row>
    <row r="68" spans="1:17" ht="13.2">
      <c r="A68" s="58"/>
      <c r="B68" s="58"/>
      <c r="C68" s="58"/>
      <c r="D68" s="58"/>
      <c r="E68" s="58"/>
      <c r="F68" s="58"/>
      <c r="G68" s="59"/>
      <c r="H68" s="53"/>
      <c r="I68" s="53"/>
      <c r="J68" s="60"/>
      <c r="K68" s="60"/>
      <c r="L68" s="60"/>
      <c r="M68" s="53"/>
      <c r="N68" s="61"/>
      <c r="O68" s="61"/>
      <c r="P68" s="53"/>
      <c r="Q68" s="62"/>
    </row>
    <row r="69" spans="1:17" ht="13.2">
      <c r="A69" s="58"/>
      <c r="B69" s="58"/>
      <c r="C69" s="58"/>
      <c r="D69" s="58"/>
      <c r="E69" s="58"/>
      <c r="F69" s="58"/>
      <c r="G69" s="59"/>
      <c r="H69" s="53"/>
      <c r="I69" s="53"/>
      <c r="J69" s="60"/>
      <c r="K69" s="60"/>
      <c r="L69" s="60"/>
      <c r="M69" s="53"/>
      <c r="N69" s="61"/>
      <c r="O69" s="61"/>
      <c r="P69" s="53"/>
      <c r="Q69" s="62"/>
    </row>
    <row r="70" spans="1:17" ht="13.2">
      <c r="A70" s="58"/>
      <c r="B70" s="58"/>
      <c r="C70" s="58"/>
      <c r="D70" s="58"/>
      <c r="E70" s="58"/>
      <c r="F70" s="58"/>
      <c r="G70" s="59"/>
      <c r="H70" s="53"/>
      <c r="I70" s="53"/>
      <c r="J70" s="60"/>
      <c r="K70" s="60"/>
      <c r="L70" s="60"/>
      <c r="M70" s="53"/>
      <c r="N70" s="61"/>
      <c r="O70" s="61"/>
      <c r="P70" s="53"/>
      <c r="Q70" s="62"/>
    </row>
    <row r="71" spans="1:17" ht="13.2">
      <c r="A71" s="58"/>
      <c r="B71" s="58"/>
      <c r="C71" s="58"/>
      <c r="D71" s="58"/>
      <c r="E71" s="58"/>
      <c r="F71" s="58"/>
      <c r="G71" s="59"/>
      <c r="H71" s="53"/>
      <c r="I71" s="53"/>
      <c r="J71" s="60"/>
      <c r="K71" s="60"/>
      <c r="L71" s="60"/>
      <c r="M71" s="53"/>
      <c r="N71" s="61"/>
      <c r="O71" s="61"/>
      <c r="P71" s="53"/>
      <c r="Q71" s="62"/>
    </row>
    <row r="72" spans="1:17" ht="13.2">
      <c r="A72" s="58"/>
      <c r="B72" s="58"/>
      <c r="C72" s="58"/>
      <c r="D72" s="58"/>
      <c r="E72" s="58"/>
      <c r="F72" s="58"/>
      <c r="G72" s="59"/>
      <c r="H72" s="53"/>
      <c r="I72" s="53"/>
      <c r="J72" s="60"/>
      <c r="K72" s="60"/>
      <c r="L72" s="60"/>
      <c r="M72" s="53"/>
      <c r="N72" s="61"/>
      <c r="O72" s="61"/>
      <c r="P72" s="53"/>
      <c r="Q72" s="62"/>
    </row>
    <row r="73" spans="1:17" ht="13.2">
      <c r="A73" s="58"/>
      <c r="B73" s="58"/>
      <c r="C73" s="58"/>
      <c r="D73" s="58"/>
      <c r="E73" s="58"/>
      <c r="F73" s="58"/>
      <c r="G73" s="59"/>
      <c r="H73" s="53"/>
      <c r="I73" s="53"/>
      <c r="J73" s="60"/>
      <c r="K73" s="60"/>
      <c r="L73" s="60"/>
      <c r="M73" s="53"/>
      <c r="N73" s="61"/>
      <c r="O73" s="61"/>
      <c r="P73" s="53"/>
      <c r="Q73" s="62"/>
    </row>
    <row r="74" spans="1:17" ht="13.2">
      <c r="A74" s="58"/>
      <c r="B74" s="58"/>
      <c r="C74" s="58"/>
      <c r="D74" s="58"/>
      <c r="E74" s="58"/>
      <c r="F74" s="58"/>
      <c r="G74" s="59"/>
      <c r="H74" s="53"/>
      <c r="I74" s="53"/>
      <c r="J74" s="60"/>
      <c r="K74" s="60"/>
      <c r="L74" s="60"/>
      <c r="M74" s="53"/>
      <c r="N74" s="61"/>
      <c r="O74" s="61"/>
      <c r="P74" s="53"/>
      <c r="Q74" s="62"/>
    </row>
    <row r="75" spans="1:17" ht="13.2">
      <c r="A75" s="58"/>
      <c r="B75" s="58"/>
      <c r="C75" s="58"/>
      <c r="D75" s="58"/>
      <c r="E75" s="58"/>
      <c r="F75" s="58"/>
      <c r="G75" s="59"/>
      <c r="H75" s="53"/>
      <c r="I75" s="53"/>
      <c r="J75" s="60"/>
      <c r="K75" s="60"/>
      <c r="L75" s="60"/>
      <c r="M75" s="53"/>
      <c r="N75" s="61"/>
      <c r="O75" s="61"/>
      <c r="P75" s="53"/>
      <c r="Q75" s="62"/>
    </row>
    <row r="76" spans="1:17" ht="13.2">
      <c r="A76" s="58"/>
      <c r="B76" s="58"/>
      <c r="C76" s="58"/>
      <c r="D76" s="58"/>
      <c r="E76" s="58"/>
      <c r="F76" s="58"/>
      <c r="G76" s="59"/>
      <c r="H76" s="53"/>
      <c r="I76" s="53"/>
      <c r="J76" s="60"/>
      <c r="K76" s="60"/>
      <c r="L76" s="60"/>
      <c r="M76" s="53"/>
      <c r="N76" s="61"/>
      <c r="O76" s="61"/>
      <c r="P76" s="53"/>
      <c r="Q76" s="62"/>
    </row>
    <row r="77" spans="1:17" ht="13.2">
      <c r="A77" s="58"/>
      <c r="B77" s="58"/>
      <c r="C77" s="58"/>
      <c r="D77" s="58"/>
      <c r="E77" s="58"/>
      <c r="F77" s="58"/>
      <c r="G77" s="59"/>
      <c r="H77" s="53"/>
      <c r="I77" s="53"/>
      <c r="J77" s="60"/>
      <c r="K77" s="60"/>
      <c r="L77" s="60"/>
      <c r="M77" s="53"/>
      <c r="N77" s="61"/>
      <c r="O77" s="61"/>
      <c r="P77" s="53"/>
      <c r="Q77" s="62"/>
    </row>
    <row r="78" spans="1:17" ht="13.2">
      <c r="A78" s="58"/>
      <c r="B78" s="58"/>
      <c r="C78" s="58"/>
      <c r="D78" s="58"/>
      <c r="E78" s="58"/>
      <c r="F78" s="58"/>
      <c r="G78" s="59"/>
      <c r="H78" s="53"/>
      <c r="I78" s="53"/>
      <c r="J78" s="60"/>
      <c r="K78" s="60"/>
      <c r="L78" s="60"/>
      <c r="M78" s="53"/>
      <c r="N78" s="61"/>
      <c r="O78" s="61"/>
      <c r="P78" s="53"/>
      <c r="Q78" s="62"/>
    </row>
    <row r="79" spans="1:17" ht="13.2">
      <c r="A79" s="58"/>
      <c r="B79" s="58"/>
      <c r="C79" s="58"/>
      <c r="D79" s="58"/>
      <c r="E79" s="58"/>
      <c r="F79" s="58"/>
      <c r="G79" s="59"/>
      <c r="H79" s="53"/>
      <c r="I79" s="53"/>
      <c r="J79" s="60"/>
      <c r="K79" s="60"/>
      <c r="L79" s="60"/>
      <c r="M79" s="53"/>
      <c r="N79" s="61"/>
      <c r="O79" s="61"/>
      <c r="P79" s="53"/>
      <c r="Q79" s="62"/>
    </row>
    <row r="80" spans="1:17" ht="13.2">
      <c r="A80" s="58"/>
      <c r="B80" s="58"/>
      <c r="C80" s="58"/>
      <c r="D80" s="58"/>
      <c r="E80" s="58"/>
      <c r="F80" s="58"/>
      <c r="G80" s="59"/>
      <c r="H80" s="53"/>
      <c r="I80" s="53"/>
      <c r="J80" s="60"/>
      <c r="K80" s="60"/>
      <c r="L80" s="60"/>
      <c r="M80" s="53"/>
      <c r="N80" s="61"/>
      <c r="O80" s="61"/>
      <c r="P80" s="53"/>
      <c r="Q80" s="62"/>
    </row>
    <row r="81" spans="1:17" ht="13.2">
      <c r="A81" s="58"/>
      <c r="B81" s="58"/>
      <c r="C81" s="58"/>
      <c r="D81" s="58"/>
      <c r="E81" s="58"/>
      <c r="F81" s="58"/>
      <c r="G81" s="59"/>
      <c r="H81" s="53"/>
      <c r="I81" s="53"/>
      <c r="J81" s="60"/>
      <c r="K81" s="60"/>
      <c r="L81" s="60"/>
      <c r="M81" s="53"/>
      <c r="N81" s="61"/>
      <c r="O81" s="61"/>
      <c r="P81" s="53"/>
      <c r="Q81" s="62"/>
    </row>
    <row r="82" spans="1:17" ht="13.2">
      <c r="A82" s="58"/>
      <c r="B82" s="58"/>
      <c r="C82" s="58"/>
      <c r="D82" s="58"/>
      <c r="E82" s="58"/>
      <c r="F82" s="58"/>
      <c r="G82" s="59"/>
      <c r="H82" s="53"/>
      <c r="I82" s="53"/>
      <c r="J82" s="60"/>
      <c r="K82" s="60"/>
      <c r="L82" s="60"/>
      <c r="M82" s="53"/>
      <c r="N82" s="61"/>
      <c r="O82" s="61"/>
      <c r="P82" s="53"/>
      <c r="Q82" s="62"/>
    </row>
    <row r="83" spans="1:17" ht="13.2">
      <c r="A83" s="58"/>
      <c r="B83" s="58"/>
      <c r="C83" s="58"/>
      <c r="D83" s="58"/>
      <c r="E83" s="58"/>
      <c r="F83" s="58"/>
      <c r="G83" s="59"/>
      <c r="H83" s="53"/>
      <c r="I83" s="53"/>
      <c r="J83" s="60"/>
      <c r="K83" s="60"/>
      <c r="L83" s="60"/>
      <c r="M83" s="53"/>
      <c r="N83" s="61"/>
      <c r="O83" s="61"/>
      <c r="P83" s="53"/>
      <c r="Q83" s="62"/>
    </row>
    <row r="84" spans="1:17" ht="13.2">
      <c r="A84" s="58"/>
      <c r="B84" s="58"/>
      <c r="C84" s="58"/>
      <c r="D84" s="58"/>
      <c r="E84" s="58"/>
      <c r="F84" s="58"/>
      <c r="G84" s="59"/>
      <c r="H84" s="53"/>
      <c r="I84" s="53"/>
      <c r="J84" s="60"/>
      <c r="K84" s="60"/>
      <c r="L84" s="60"/>
      <c r="M84" s="53"/>
      <c r="N84" s="61"/>
      <c r="O84" s="61"/>
      <c r="P84" s="53"/>
      <c r="Q84" s="62"/>
    </row>
    <row r="85" spans="1:17" ht="13.2">
      <c r="A85" s="58"/>
      <c r="B85" s="58"/>
      <c r="C85" s="58"/>
      <c r="D85" s="58"/>
      <c r="E85" s="58"/>
      <c r="F85" s="58"/>
      <c r="G85" s="59"/>
      <c r="H85" s="53"/>
      <c r="I85" s="53"/>
      <c r="J85" s="60"/>
      <c r="K85" s="60"/>
      <c r="L85" s="60"/>
      <c r="M85" s="53"/>
      <c r="N85" s="61"/>
      <c r="O85" s="61"/>
      <c r="P85" s="53"/>
      <c r="Q85" s="62"/>
    </row>
    <row r="86" spans="1:17" ht="13.2">
      <c r="A86" s="58"/>
      <c r="B86" s="58"/>
      <c r="C86" s="58"/>
      <c r="D86" s="58"/>
      <c r="E86" s="58"/>
      <c r="F86" s="58"/>
      <c r="G86" s="59"/>
      <c r="H86" s="53"/>
      <c r="I86" s="53"/>
      <c r="J86" s="60"/>
      <c r="K86" s="60"/>
      <c r="L86" s="60"/>
      <c r="M86" s="53"/>
      <c r="N86" s="61"/>
      <c r="O86" s="61"/>
      <c r="P86" s="53"/>
      <c r="Q86" s="62"/>
    </row>
    <row r="87" spans="1:17" ht="13.2">
      <c r="A87" s="58"/>
      <c r="B87" s="58"/>
      <c r="C87" s="58"/>
      <c r="D87" s="58"/>
      <c r="E87" s="58"/>
      <c r="F87" s="58"/>
      <c r="G87" s="59"/>
      <c r="H87" s="53"/>
      <c r="I87" s="53"/>
      <c r="J87" s="60"/>
      <c r="K87" s="60"/>
      <c r="L87" s="60"/>
      <c r="M87" s="53"/>
      <c r="N87" s="61"/>
      <c r="O87" s="61"/>
      <c r="P87" s="53"/>
      <c r="Q87" s="62"/>
    </row>
    <row r="88" spans="1:17" ht="13.2">
      <c r="A88" s="58"/>
      <c r="B88" s="58"/>
      <c r="C88" s="58"/>
      <c r="D88" s="58"/>
      <c r="E88" s="58"/>
      <c r="F88" s="58"/>
      <c r="G88" s="59"/>
      <c r="H88" s="53"/>
      <c r="I88" s="53"/>
      <c r="J88" s="60"/>
      <c r="K88" s="60"/>
      <c r="L88" s="60"/>
      <c r="M88" s="53"/>
      <c r="N88" s="61"/>
      <c r="O88" s="61"/>
      <c r="P88" s="53"/>
      <c r="Q88" s="62"/>
    </row>
    <row r="89" spans="1:17" ht="13.2">
      <c r="A89" s="58"/>
      <c r="B89" s="58"/>
      <c r="C89" s="58"/>
      <c r="D89" s="58"/>
      <c r="E89" s="58"/>
      <c r="F89" s="58"/>
      <c r="G89" s="59"/>
      <c r="H89" s="53"/>
      <c r="I89" s="53"/>
      <c r="J89" s="60"/>
      <c r="K89" s="60"/>
      <c r="L89" s="60"/>
      <c r="M89" s="53"/>
      <c r="N89" s="61"/>
      <c r="O89" s="61"/>
      <c r="P89" s="53"/>
      <c r="Q89" s="62"/>
    </row>
    <row r="90" spans="1:17" ht="13.2">
      <c r="A90" s="58"/>
      <c r="B90" s="58"/>
      <c r="C90" s="58"/>
      <c r="D90" s="58"/>
      <c r="E90" s="58"/>
      <c r="F90" s="58"/>
      <c r="G90" s="59"/>
      <c r="H90" s="53"/>
      <c r="I90" s="53"/>
      <c r="J90" s="60"/>
      <c r="K90" s="60"/>
      <c r="L90" s="60"/>
      <c r="M90" s="53"/>
      <c r="N90" s="61"/>
      <c r="O90" s="61"/>
      <c r="P90" s="53"/>
      <c r="Q90" s="62"/>
    </row>
    <row r="91" spans="1:17" ht="13.2">
      <c r="A91" s="58"/>
      <c r="B91" s="58"/>
      <c r="C91" s="58"/>
      <c r="D91" s="58"/>
      <c r="E91" s="58"/>
      <c r="F91" s="58"/>
      <c r="G91" s="59"/>
      <c r="H91" s="53"/>
      <c r="I91" s="53"/>
      <c r="J91" s="60"/>
      <c r="K91" s="60"/>
      <c r="L91" s="60"/>
      <c r="M91" s="53"/>
      <c r="N91" s="61"/>
      <c r="O91" s="61"/>
      <c r="P91" s="53"/>
      <c r="Q91" s="62"/>
    </row>
    <row r="92" spans="1:17" ht="13.2">
      <c r="A92" s="58"/>
      <c r="B92" s="58"/>
      <c r="C92" s="58"/>
      <c r="D92" s="58"/>
      <c r="E92" s="58"/>
      <c r="F92" s="58"/>
      <c r="G92" s="59"/>
      <c r="H92" s="53"/>
      <c r="I92" s="53"/>
      <c r="J92" s="60"/>
      <c r="K92" s="60"/>
      <c r="L92" s="60"/>
      <c r="M92" s="53"/>
      <c r="N92" s="61"/>
      <c r="O92" s="61"/>
      <c r="P92" s="53"/>
      <c r="Q92" s="62"/>
    </row>
    <row r="93" spans="1:17" ht="13.2">
      <c r="A93" s="58"/>
      <c r="B93" s="58"/>
      <c r="C93" s="58"/>
      <c r="D93" s="58"/>
      <c r="E93" s="58"/>
      <c r="F93" s="58"/>
      <c r="G93" s="59"/>
      <c r="H93" s="53"/>
      <c r="I93" s="53"/>
      <c r="J93" s="60"/>
      <c r="K93" s="60"/>
      <c r="L93" s="60"/>
      <c r="M93" s="53"/>
      <c r="N93" s="61"/>
      <c r="O93" s="61"/>
      <c r="P93" s="53"/>
      <c r="Q93" s="62"/>
    </row>
    <row r="94" spans="1:17" ht="13.2">
      <c r="A94" s="58"/>
      <c r="B94" s="58"/>
      <c r="C94" s="58"/>
      <c r="D94" s="58"/>
      <c r="E94" s="58"/>
      <c r="F94" s="58"/>
      <c r="G94" s="59"/>
      <c r="H94" s="53"/>
      <c r="I94" s="53"/>
      <c r="J94" s="60"/>
      <c r="K94" s="60"/>
      <c r="L94" s="60"/>
      <c r="M94" s="53"/>
      <c r="N94" s="61"/>
      <c r="O94" s="61"/>
      <c r="P94" s="53"/>
      <c r="Q94" s="62"/>
    </row>
    <row r="95" spans="1:17" ht="13.2">
      <c r="A95" s="58"/>
      <c r="B95" s="58"/>
      <c r="C95" s="58"/>
      <c r="D95" s="58"/>
      <c r="E95" s="58"/>
      <c r="F95" s="58"/>
      <c r="G95" s="59"/>
      <c r="H95" s="53"/>
      <c r="I95" s="53"/>
      <c r="J95" s="60"/>
      <c r="K95" s="60"/>
      <c r="L95" s="60"/>
      <c r="M95" s="53"/>
      <c r="N95" s="61"/>
      <c r="O95" s="61"/>
      <c r="P95" s="53"/>
      <c r="Q95" s="62"/>
    </row>
    <row r="96" spans="1:17" ht="13.2">
      <c r="A96" s="58"/>
      <c r="B96" s="58"/>
      <c r="C96" s="58"/>
      <c r="D96" s="58"/>
      <c r="E96" s="58"/>
      <c r="F96" s="58"/>
      <c r="G96" s="59"/>
      <c r="H96" s="53"/>
      <c r="I96" s="53"/>
      <c r="J96" s="60"/>
      <c r="K96" s="60"/>
      <c r="L96" s="60"/>
      <c r="M96" s="53"/>
      <c r="N96" s="61"/>
      <c r="O96" s="61"/>
      <c r="P96" s="53"/>
      <c r="Q96" s="62"/>
    </row>
    <row r="97" spans="1:17" ht="13.2">
      <c r="A97" s="58"/>
      <c r="B97" s="58"/>
      <c r="C97" s="58"/>
      <c r="D97" s="58"/>
      <c r="E97" s="58"/>
      <c r="F97" s="58"/>
      <c r="G97" s="59"/>
      <c r="H97" s="53"/>
      <c r="I97" s="53"/>
      <c r="J97" s="60"/>
      <c r="K97" s="60"/>
      <c r="L97" s="60"/>
      <c r="M97" s="53"/>
      <c r="N97" s="61"/>
      <c r="O97" s="61"/>
      <c r="P97" s="53"/>
      <c r="Q97" s="62"/>
    </row>
    <row r="98" spans="1:17" ht="13.2">
      <c r="A98" s="58"/>
      <c r="B98" s="58"/>
      <c r="C98" s="58"/>
      <c r="D98" s="58"/>
      <c r="E98" s="58"/>
      <c r="F98" s="58"/>
      <c r="G98" s="59"/>
      <c r="H98" s="53"/>
      <c r="I98" s="53"/>
      <c r="J98" s="60"/>
      <c r="K98" s="60"/>
      <c r="L98" s="60"/>
      <c r="M98" s="53"/>
      <c r="N98" s="61"/>
      <c r="O98" s="61"/>
      <c r="P98" s="53"/>
      <c r="Q98" s="62"/>
    </row>
    <row r="99" spans="1:17" ht="13.2">
      <c r="A99" s="58"/>
      <c r="B99" s="58"/>
      <c r="C99" s="58"/>
      <c r="D99" s="58"/>
      <c r="E99" s="58"/>
      <c r="F99" s="58"/>
      <c r="G99" s="59"/>
      <c r="H99" s="53"/>
      <c r="I99" s="53"/>
      <c r="J99" s="60"/>
      <c r="K99" s="60"/>
      <c r="L99" s="60"/>
      <c r="M99" s="53"/>
      <c r="N99" s="61"/>
      <c r="O99" s="61"/>
      <c r="P99" s="53"/>
      <c r="Q99" s="62"/>
    </row>
    <row r="100" spans="1:17" ht="13.2">
      <c r="A100" s="58"/>
      <c r="B100" s="58"/>
      <c r="C100" s="58"/>
      <c r="D100" s="58"/>
      <c r="E100" s="58"/>
      <c r="F100" s="58"/>
      <c r="G100" s="59"/>
      <c r="H100" s="53"/>
      <c r="I100" s="53"/>
      <c r="J100" s="60"/>
      <c r="K100" s="60"/>
      <c r="L100" s="60"/>
      <c r="M100" s="53"/>
      <c r="N100" s="61"/>
      <c r="O100" s="61"/>
      <c r="P100" s="53"/>
      <c r="Q100" s="62"/>
    </row>
    <row r="101" spans="1:17" ht="13.2">
      <c r="A101" s="58"/>
      <c r="B101" s="58"/>
      <c r="C101" s="58"/>
      <c r="D101" s="58"/>
      <c r="E101" s="58"/>
      <c r="F101" s="58"/>
      <c r="G101" s="59"/>
      <c r="H101" s="53"/>
      <c r="I101" s="53"/>
      <c r="J101" s="60"/>
      <c r="K101" s="60"/>
      <c r="L101" s="60"/>
      <c r="M101" s="53"/>
      <c r="N101" s="61"/>
      <c r="O101" s="61"/>
      <c r="P101" s="53"/>
      <c r="Q101" s="62"/>
    </row>
    <row r="102" spans="1:17" ht="13.2">
      <c r="A102" s="58"/>
      <c r="B102" s="58"/>
      <c r="C102" s="58"/>
      <c r="D102" s="58"/>
      <c r="E102" s="58"/>
      <c r="F102" s="58"/>
      <c r="G102" s="59"/>
      <c r="H102" s="53"/>
      <c r="I102" s="53"/>
      <c r="J102" s="60"/>
      <c r="K102" s="60"/>
      <c r="L102" s="60"/>
      <c r="M102" s="53"/>
      <c r="N102" s="61"/>
      <c r="O102" s="61"/>
      <c r="P102" s="53"/>
      <c r="Q102" s="62"/>
    </row>
    <row r="103" spans="1:17" ht="13.2">
      <c r="A103" s="58"/>
      <c r="B103" s="58"/>
      <c r="C103" s="58"/>
      <c r="D103" s="58"/>
      <c r="E103" s="58"/>
      <c r="F103" s="58"/>
      <c r="G103" s="59"/>
      <c r="H103" s="53"/>
      <c r="I103" s="53"/>
      <c r="J103" s="60"/>
      <c r="K103" s="60"/>
      <c r="L103" s="60"/>
      <c r="M103" s="53"/>
      <c r="N103" s="61"/>
      <c r="O103" s="61"/>
      <c r="P103" s="53"/>
      <c r="Q103" s="62"/>
    </row>
    <row r="104" spans="1:17" ht="13.2">
      <c r="A104" s="58"/>
      <c r="B104" s="58"/>
      <c r="C104" s="58"/>
      <c r="D104" s="58"/>
      <c r="E104" s="58"/>
      <c r="F104" s="58"/>
      <c r="G104" s="59"/>
      <c r="H104" s="53"/>
      <c r="I104" s="53"/>
      <c r="J104" s="60"/>
      <c r="K104" s="60"/>
      <c r="L104" s="60"/>
      <c r="M104" s="53"/>
      <c r="N104" s="61"/>
      <c r="O104" s="61"/>
      <c r="P104" s="53"/>
      <c r="Q104" s="62"/>
    </row>
    <row r="105" spans="1:17" ht="13.2">
      <c r="A105" s="58"/>
      <c r="B105" s="58"/>
      <c r="C105" s="58"/>
      <c r="D105" s="58"/>
      <c r="E105" s="58"/>
      <c r="F105" s="58"/>
      <c r="G105" s="59"/>
      <c r="H105" s="53"/>
      <c r="I105" s="53"/>
      <c r="J105" s="60"/>
      <c r="K105" s="60"/>
      <c r="L105" s="60"/>
      <c r="M105" s="53"/>
      <c r="N105" s="61"/>
      <c r="O105" s="61"/>
      <c r="P105" s="53"/>
      <c r="Q105" s="62"/>
    </row>
    <row r="106" spans="1:17" ht="13.2">
      <c r="A106" s="58"/>
      <c r="B106" s="58"/>
      <c r="C106" s="58"/>
      <c r="D106" s="58"/>
      <c r="E106" s="58"/>
      <c r="F106" s="58"/>
      <c r="G106" s="59"/>
      <c r="H106" s="53"/>
      <c r="I106" s="53"/>
      <c r="J106" s="60"/>
      <c r="K106" s="60"/>
      <c r="L106" s="60"/>
      <c r="M106" s="53"/>
      <c r="N106" s="61"/>
      <c r="O106" s="61"/>
      <c r="P106" s="53"/>
      <c r="Q106" s="62"/>
    </row>
    <row r="107" spans="1:17" ht="13.2">
      <c r="A107" s="58"/>
      <c r="B107" s="58"/>
      <c r="C107" s="58"/>
      <c r="D107" s="58"/>
      <c r="E107" s="58"/>
      <c r="F107" s="58"/>
      <c r="G107" s="59"/>
      <c r="H107" s="53"/>
      <c r="I107" s="53"/>
      <c r="J107" s="60"/>
      <c r="K107" s="60"/>
      <c r="L107" s="60"/>
      <c r="M107" s="53"/>
      <c r="N107" s="61"/>
      <c r="O107" s="61"/>
      <c r="P107" s="53"/>
      <c r="Q107" s="62"/>
    </row>
    <row r="108" spans="1:17" ht="13.2">
      <c r="A108" s="58"/>
      <c r="B108" s="58"/>
      <c r="C108" s="58"/>
      <c r="D108" s="58"/>
      <c r="E108" s="58"/>
      <c r="F108" s="58"/>
      <c r="G108" s="59"/>
      <c r="H108" s="53"/>
      <c r="I108" s="53"/>
      <c r="J108" s="60"/>
      <c r="K108" s="60"/>
      <c r="L108" s="60"/>
      <c r="M108" s="53"/>
      <c r="N108" s="61"/>
      <c r="O108" s="61"/>
      <c r="P108" s="53"/>
      <c r="Q108" s="62"/>
    </row>
    <row r="109" spans="1:17" ht="13.2">
      <c r="A109" s="58"/>
      <c r="B109" s="58"/>
      <c r="C109" s="58"/>
      <c r="D109" s="58"/>
      <c r="E109" s="58"/>
      <c r="F109" s="58"/>
      <c r="G109" s="59"/>
      <c r="H109" s="53"/>
      <c r="I109" s="53"/>
      <c r="J109" s="60"/>
      <c r="K109" s="60"/>
      <c r="L109" s="60"/>
      <c r="M109" s="53"/>
      <c r="N109" s="61"/>
      <c r="O109" s="61"/>
      <c r="P109" s="53"/>
      <c r="Q109" s="62"/>
    </row>
    <row r="110" spans="1:17" ht="13.2">
      <c r="A110" s="58"/>
      <c r="B110" s="58"/>
      <c r="C110" s="58"/>
      <c r="D110" s="58"/>
      <c r="E110" s="58"/>
      <c r="F110" s="58"/>
      <c r="G110" s="59"/>
      <c r="H110" s="53"/>
      <c r="I110" s="53"/>
      <c r="J110" s="60"/>
      <c r="K110" s="60"/>
      <c r="L110" s="60"/>
      <c r="M110" s="53"/>
      <c r="N110" s="61"/>
      <c r="O110" s="61"/>
      <c r="P110" s="53"/>
      <c r="Q110" s="62"/>
    </row>
    <row r="111" spans="1:17" ht="13.2">
      <c r="A111" s="58"/>
      <c r="B111" s="58"/>
      <c r="C111" s="58"/>
      <c r="D111" s="58"/>
      <c r="E111" s="58"/>
      <c r="F111" s="58"/>
      <c r="G111" s="59"/>
      <c r="H111" s="53"/>
      <c r="I111" s="53"/>
      <c r="J111" s="60"/>
      <c r="K111" s="60"/>
      <c r="L111" s="60"/>
      <c r="M111" s="53"/>
      <c r="N111" s="61"/>
      <c r="O111" s="61"/>
      <c r="P111" s="53"/>
      <c r="Q111" s="62"/>
    </row>
    <row r="112" spans="1:17" ht="13.2">
      <c r="A112" s="58"/>
      <c r="B112" s="58"/>
      <c r="C112" s="58"/>
      <c r="D112" s="58"/>
      <c r="E112" s="58"/>
      <c r="F112" s="58"/>
      <c r="G112" s="59"/>
      <c r="H112" s="53"/>
      <c r="I112" s="53"/>
      <c r="J112" s="60"/>
      <c r="K112" s="60"/>
      <c r="L112" s="60"/>
      <c r="M112" s="53"/>
      <c r="N112" s="61"/>
      <c r="O112" s="61"/>
      <c r="P112" s="53"/>
      <c r="Q112" s="62"/>
    </row>
    <row r="113" spans="1:17" ht="13.2">
      <c r="A113" s="58"/>
      <c r="B113" s="58"/>
      <c r="C113" s="58"/>
      <c r="D113" s="58"/>
      <c r="E113" s="58"/>
      <c r="F113" s="58"/>
      <c r="G113" s="59"/>
      <c r="H113" s="53"/>
      <c r="I113" s="53"/>
      <c r="J113" s="60"/>
      <c r="K113" s="60"/>
      <c r="L113" s="60"/>
      <c r="M113" s="53"/>
      <c r="N113" s="61"/>
      <c r="O113" s="61"/>
      <c r="P113" s="53"/>
      <c r="Q113" s="62"/>
    </row>
    <row r="114" spans="1:17" ht="13.2">
      <c r="A114" s="58"/>
      <c r="B114" s="58"/>
      <c r="C114" s="58"/>
      <c r="D114" s="58"/>
      <c r="E114" s="58"/>
      <c r="F114" s="58"/>
      <c r="G114" s="59"/>
      <c r="H114" s="53"/>
      <c r="I114" s="53"/>
      <c r="J114" s="60"/>
      <c r="K114" s="60"/>
      <c r="L114" s="60"/>
      <c r="M114" s="53"/>
      <c r="N114" s="61"/>
      <c r="O114" s="61"/>
      <c r="P114" s="53"/>
      <c r="Q114" s="62"/>
    </row>
    <row r="115" spans="1:17" ht="13.2">
      <c r="A115" s="58"/>
      <c r="B115" s="58"/>
      <c r="C115" s="58"/>
      <c r="D115" s="58"/>
      <c r="E115" s="58"/>
      <c r="F115" s="58"/>
      <c r="G115" s="59"/>
      <c r="H115" s="53"/>
      <c r="I115" s="53"/>
      <c r="J115" s="60"/>
      <c r="K115" s="60"/>
      <c r="L115" s="60"/>
      <c r="M115" s="53"/>
      <c r="N115" s="61"/>
      <c r="O115" s="61"/>
      <c r="P115" s="53"/>
      <c r="Q115" s="62"/>
    </row>
    <row r="116" spans="1:17" ht="13.2">
      <c r="A116" s="58"/>
      <c r="B116" s="58"/>
      <c r="C116" s="58"/>
      <c r="D116" s="58"/>
      <c r="E116" s="58"/>
      <c r="F116" s="58"/>
      <c r="G116" s="59"/>
      <c r="H116" s="53"/>
      <c r="I116" s="53"/>
      <c r="J116" s="60"/>
      <c r="K116" s="60"/>
      <c r="L116" s="60"/>
      <c r="M116" s="53"/>
      <c r="N116" s="61"/>
      <c r="O116" s="61"/>
      <c r="P116" s="53"/>
      <c r="Q116" s="62"/>
    </row>
    <row r="117" spans="1:17" ht="13.2">
      <c r="A117" s="58"/>
      <c r="B117" s="58"/>
      <c r="C117" s="58"/>
      <c r="D117" s="58"/>
      <c r="E117" s="58"/>
      <c r="F117" s="58"/>
      <c r="G117" s="59"/>
      <c r="H117" s="53"/>
      <c r="I117" s="53"/>
      <c r="J117" s="60"/>
      <c r="K117" s="60"/>
      <c r="L117" s="60"/>
      <c r="M117" s="53"/>
      <c r="N117" s="61"/>
      <c r="O117" s="61"/>
      <c r="P117" s="53"/>
      <c r="Q117" s="62"/>
    </row>
    <row r="118" spans="1:17" ht="13.2">
      <c r="A118" s="58"/>
      <c r="B118" s="58"/>
      <c r="C118" s="58"/>
      <c r="D118" s="58"/>
      <c r="E118" s="58"/>
      <c r="F118" s="58"/>
      <c r="G118" s="59"/>
      <c r="H118" s="53"/>
      <c r="I118" s="53"/>
      <c r="J118" s="60"/>
      <c r="K118" s="60"/>
      <c r="L118" s="60"/>
      <c r="M118" s="53"/>
      <c r="N118" s="61"/>
      <c r="O118" s="61"/>
      <c r="P118" s="53"/>
      <c r="Q118" s="62"/>
    </row>
    <row r="119" spans="1:17" ht="13.2">
      <c r="A119" s="58"/>
      <c r="B119" s="58"/>
      <c r="C119" s="58"/>
      <c r="D119" s="58"/>
      <c r="E119" s="58"/>
      <c r="F119" s="58"/>
      <c r="G119" s="59"/>
      <c r="H119" s="53"/>
      <c r="I119" s="53"/>
      <c r="J119" s="60"/>
      <c r="K119" s="60"/>
      <c r="L119" s="60"/>
      <c r="M119" s="53"/>
      <c r="N119" s="61"/>
      <c r="O119" s="61"/>
      <c r="P119" s="53"/>
      <c r="Q119" s="62"/>
    </row>
    <row r="120" spans="1:17" ht="13.2">
      <c r="A120" s="58"/>
      <c r="B120" s="58"/>
      <c r="C120" s="58"/>
      <c r="D120" s="58"/>
      <c r="E120" s="58"/>
      <c r="F120" s="58"/>
      <c r="G120" s="59"/>
      <c r="H120" s="53"/>
      <c r="I120" s="53"/>
      <c r="J120" s="60"/>
      <c r="K120" s="60"/>
      <c r="L120" s="60"/>
      <c r="M120" s="53"/>
      <c r="N120" s="61"/>
      <c r="O120" s="61"/>
      <c r="P120" s="53"/>
      <c r="Q120" s="62"/>
    </row>
    <row r="121" spans="1:17" ht="13.2">
      <c r="A121" s="58"/>
      <c r="B121" s="58"/>
      <c r="C121" s="58"/>
      <c r="D121" s="58"/>
      <c r="E121" s="58"/>
      <c r="F121" s="58"/>
      <c r="G121" s="59"/>
      <c r="H121" s="53"/>
      <c r="I121" s="53"/>
      <c r="J121" s="60"/>
      <c r="K121" s="60"/>
      <c r="L121" s="60"/>
      <c r="M121" s="53"/>
      <c r="N121" s="61"/>
      <c r="O121" s="61"/>
      <c r="P121" s="53"/>
      <c r="Q121" s="62"/>
    </row>
    <row r="122" spans="1:17" ht="13.2">
      <c r="A122" s="58"/>
      <c r="B122" s="58"/>
      <c r="C122" s="58"/>
      <c r="D122" s="58"/>
      <c r="E122" s="58"/>
      <c r="F122" s="58"/>
      <c r="G122" s="59"/>
      <c r="H122" s="53"/>
      <c r="I122" s="53"/>
      <c r="J122" s="60"/>
      <c r="K122" s="60"/>
      <c r="L122" s="60"/>
      <c r="M122" s="53"/>
      <c r="N122" s="61"/>
      <c r="O122" s="61"/>
      <c r="P122" s="53"/>
      <c r="Q122" s="62"/>
    </row>
    <row r="123" spans="1:17" ht="13.2">
      <c r="A123" s="58"/>
      <c r="B123" s="58"/>
      <c r="C123" s="58"/>
      <c r="D123" s="58"/>
      <c r="E123" s="58"/>
      <c r="F123" s="58"/>
      <c r="G123" s="59"/>
      <c r="H123" s="53"/>
      <c r="I123" s="53"/>
      <c r="J123" s="60"/>
      <c r="K123" s="60"/>
      <c r="L123" s="60"/>
      <c r="M123" s="53"/>
      <c r="N123" s="61"/>
      <c r="O123" s="61"/>
      <c r="P123" s="53"/>
      <c r="Q123" s="62"/>
    </row>
    <row r="124" spans="1:17" ht="13.2">
      <c r="A124" s="58"/>
      <c r="B124" s="58"/>
      <c r="C124" s="58"/>
      <c r="D124" s="58"/>
      <c r="E124" s="58"/>
      <c r="F124" s="58"/>
      <c r="G124" s="59"/>
      <c r="H124" s="53"/>
      <c r="I124" s="53"/>
      <c r="J124" s="60"/>
      <c r="K124" s="60"/>
      <c r="L124" s="60"/>
      <c r="M124" s="53"/>
      <c r="N124" s="61"/>
      <c r="O124" s="61"/>
      <c r="P124" s="53"/>
      <c r="Q124" s="62"/>
    </row>
    <row r="125" spans="1:17" ht="13.2">
      <c r="A125" s="58"/>
      <c r="B125" s="58"/>
      <c r="C125" s="58"/>
      <c r="D125" s="58"/>
      <c r="E125" s="58"/>
      <c r="F125" s="58"/>
      <c r="G125" s="59"/>
      <c r="H125" s="53"/>
      <c r="I125" s="53"/>
      <c r="J125" s="60"/>
      <c r="K125" s="60"/>
      <c r="L125" s="60"/>
      <c r="M125" s="53"/>
      <c r="N125" s="61"/>
      <c r="O125" s="61"/>
      <c r="P125" s="53"/>
      <c r="Q125" s="62"/>
    </row>
    <row r="126" spans="1:17" ht="13.2">
      <c r="A126" s="58"/>
      <c r="B126" s="58"/>
      <c r="C126" s="58"/>
      <c r="D126" s="58"/>
      <c r="E126" s="58"/>
      <c r="F126" s="58"/>
      <c r="G126" s="59"/>
      <c r="H126" s="53"/>
      <c r="I126" s="53"/>
      <c r="J126" s="60"/>
      <c r="K126" s="60"/>
      <c r="L126" s="60"/>
      <c r="M126" s="53"/>
      <c r="N126" s="61"/>
      <c r="O126" s="61"/>
      <c r="P126" s="53"/>
      <c r="Q126" s="62"/>
    </row>
    <row r="127" spans="1:17" ht="13.2">
      <c r="A127" s="58"/>
      <c r="B127" s="58"/>
      <c r="C127" s="58"/>
      <c r="D127" s="58"/>
      <c r="E127" s="58"/>
      <c r="F127" s="58"/>
      <c r="G127" s="59"/>
      <c r="H127" s="53"/>
      <c r="I127" s="53"/>
      <c r="J127" s="60"/>
      <c r="K127" s="60"/>
      <c r="L127" s="60"/>
      <c r="M127" s="53"/>
      <c r="N127" s="61"/>
      <c r="O127" s="61"/>
      <c r="P127" s="53"/>
      <c r="Q127" s="62"/>
    </row>
    <row r="128" spans="1:17" ht="13.2">
      <c r="A128" s="58"/>
      <c r="B128" s="58"/>
      <c r="C128" s="58"/>
      <c r="D128" s="58"/>
      <c r="E128" s="58"/>
      <c r="F128" s="58"/>
      <c r="G128" s="59"/>
      <c r="H128" s="53"/>
      <c r="I128" s="53"/>
      <c r="J128" s="60"/>
      <c r="K128" s="60"/>
      <c r="L128" s="60"/>
      <c r="M128" s="53"/>
      <c r="N128" s="61"/>
      <c r="O128" s="61"/>
      <c r="P128" s="53"/>
      <c r="Q128" s="62"/>
    </row>
    <row r="129" spans="1:17" ht="13.2">
      <c r="A129" s="58"/>
      <c r="B129" s="58"/>
      <c r="C129" s="58"/>
      <c r="D129" s="58"/>
      <c r="E129" s="58"/>
      <c r="F129" s="58"/>
      <c r="G129" s="59"/>
      <c r="H129" s="53"/>
      <c r="I129" s="53"/>
      <c r="J129" s="60"/>
      <c r="K129" s="60"/>
      <c r="L129" s="60"/>
      <c r="M129" s="53"/>
      <c r="N129" s="61"/>
      <c r="O129" s="61"/>
      <c r="P129" s="53"/>
      <c r="Q129" s="62"/>
    </row>
    <row r="130" spans="1:17" ht="13.2">
      <c r="A130" s="58"/>
      <c r="B130" s="58"/>
      <c r="C130" s="58"/>
      <c r="D130" s="58"/>
      <c r="E130" s="58"/>
      <c r="F130" s="58"/>
      <c r="G130" s="59"/>
      <c r="H130" s="53"/>
      <c r="I130" s="53"/>
      <c r="J130" s="60"/>
      <c r="K130" s="60"/>
      <c r="L130" s="60"/>
      <c r="M130" s="53"/>
      <c r="N130" s="61"/>
      <c r="O130" s="61"/>
      <c r="P130" s="53"/>
      <c r="Q130" s="62"/>
    </row>
    <row r="131" spans="1:17" ht="13.2">
      <c r="A131" s="58"/>
      <c r="B131" s="58"/>
      <c r="C131" s="58"/>
      <c r="D131" s="58"/>
      <c r="E131" s="58"/>
      <c r="F131" s="58"/>
      <c r="G131" s="59"/>
      <c r="H131" s="53"/>
      <c r="I131" s="53"/>
      <c r="J131" s="60"/>
      <c r="K131" s="60"/>
      <c r="L131" s="60"/>
      <c r="M131" s="53"/>
      <c r="N131" s="61"/>
      <c r="O131" s="61"/>
      <c r="P131" s="53"/>
      <c r="Q131" s="62"/>
    </row>
    <row r="132" spans="1:17" ht="13.2">
      <c r="A132" s="58"/>
      <c r="B132" s="58"/>
      <c r="C132" s="58"/>
      <c r="D132" s="58"/>
      <c r="E132" s="58"/>
      <c r="F132" s="58"/>
      <c r="G132" s="59"/>
      <c r="H132" s="53"/>
      <c r="I132" s="53"/>
      <c r="J132" s="60"/>
      <c r="K132" s="60"/>
      <c r="L132" s="60"/>
      <c r="M132" s="53"/>
      <c r="N132" s="61"/>
      <c r="O132" s="61"/>
      <c r="P132" s="53"/>
      <c r="Q132" s="62"/>
    </row>
    <row r="133" spans="1:17" ht="13.2">
      <c r="A133" s="58"/>
      <c r="B133" s="58"/>
      <c r="C133" s="58"/>
      <c r="D133" s="58"/>
      <c r="E133" s="58"/>
      <c r="F133" s="58"/>
      <c r="G133" s="59"/>
      <c r="H133" s="53"/>
      <c r="I133" s="53"/>
      <c r="J133" s="60"/>
      <c r="K133" s="60"/>
      <c r="L133" s="60"/>
      <c r="M133" s="53"/>
      <c r="N133" s="61"/>
      <c r="O133" s="61"/>
      <c r="P133" s="53"/>
      <c r="Q133" s="62"/>
    </row>
    <row r="134" spans="1:17" ht="13.2">
      <c r="A134" s="58"/>
      <c r="B134" s="58"/>
      <c r="C134" s="58"/>
      <c r="D134" s="58"/>
      <c r="E134" s="58"/>
      <c r="F134" s="58"/>
      <c r="G134" s="59"/>
      <c r="H134" s="53"/>
      <c r="I134" s="53"/>
      <c r="J134" s="60"/>
      <c r="K134" s="60"/>
      <c r="L134" s="60"/>
      <c r="M134" s="53"/>
      <c r="N134" s="61"/>
      <c r="O134" s="61"/>
      <c r="P134" s="53"/>
      <c r="Q134" s="62"/>
    </row>
    <row r="135" spans="1:17" ht="13.2">
      <c r="A135" s="58"/>
      <c r="B135" s="58"/>
      <c r="C135" s="58"/>
      <c r="D135" s="58"/>
      <c r="E135" s="58"/>
      <c r="F135" s="58"/>
      <c r="G135" s="59"/>
      <c r="H135" s="53"/>
      <c r="I135" s="53"/>
      <c r="J135" s="60"/>
      <c r="K135" s="60"/>
      <c r="L135" s="60"/>
      <c r="M135" s="53"/>
      <c r="N135" s="61"/>
      <c r="O135" s="61"/>
      <c r="P135" s="53"/>
      <c r="Q135" s="62"/>
    </row>
    <row r="136" spans="1:17" ht="13.2">
      <c r="A136" s="58"/>
      <c r="B136" s="58"/>
      <c r="C136" s="58"/>
      <c r="D136" s="58"/>
      <c r="E136" s="58"/>
      <c r="F136" s="58"/>
      <c r="G136" s="59"/>
      <c r="H136" s="53"/>
      <c r="I136" s="53"/>
      <c r="J136" s="60"/>
      <c r="K136" s="60"/>
      <c r="L136" s="60"/>
      <c r="M136" s="53"/>
      <c r="N136" s="61"/>
      <c r="O136" s="61"/>
      <c r="P136" s="53"/>
      <c r="Q136" s="62"/>
    </row>
    <row r="137" spans="1:17" ht="13.2">
      <c r="A137" s="58"/>
      <c r="B137" s="58"/>
      <c r="C137" s="58"/>
      <c r="D137" s="58"/>
      <c r="E137" s="58"/>
      <c r="F137" s="58"/>
      <c r="G137" s="59"/>
      <c r="H137" s="53"/>
      <c r="I137" s="53"/>
      <c r="J137" s="60"/>
      <c r="K137" s="60"/>
      <c r="L137" s="60"/>
      <c r="M137" s="53"/>
      <c r="N137" s="61"/>
      <c r="O137" s="61"/>
      <c r="P137" s="53"/>
      <c r="Q137" s="62"/>
    </row>
    <row r="138" spans="1:17" ht="13.2">
      <c r="A138" s="58"/>
      <c r="B138" s="58"/>
      <c r="C138" s="58"/>
      <c r="D138" s="58"/>
      <c r="E138" s="58"/>
      <c r="F138" s="58"/>
      <c r="G138" s="59"/>
      <c r="H138" s="53"/>
      <c r="I138" s="53"/>
      <c r="J138" s="60"/>
      <c r="K138" s="60"/>
      <c r="L138" s="60"/>
      <c r="M138" s="53"/>
      <c r="N138" s="61"/>
      <c r="O138" s="61"/>
      <c r="P138" s="53"/>
      <c r="Q138" s="62"/>
    </row>
    <row r="139" spans="1:17" ht="13.2">
      <c r="A139" s="58"/>
      <c r="B139" s="58"/>
      <c r="C139" s="58"/>
      <c r="D139" s="58"/>
      <c r="E139" s="58"/>
      <c r="F139" s="58"/>
      <c r="G139" s="59"/>
      <c r="H139" s="53"/>
      <c r="I139" s="53"/>
      <c r="J139" s="60"/>
      <c r="K139" s="60"/>
      <c r="L139" s="60"/>
      <c r="M139" s="53"/>
      <c r="N139" s="61"/>
      <c r="O139" s="61"/>
      <c r="P139" s="53"/>
      <c r="Q139" s="62"/>
    </row>
    <row r="140" spans="1:17" ht="13.2">
      <c r="A140" s="58"/>
      <c r="B140" s="58"/>
      <c r="C140" s="58"/>
      <c r="D140" s="58"/>
      <c r="E140" s="58"/>
      <c r="F140" s="58"/>
      <c r="G140" s="59"/>
      <c r="H140" s="53"/>
      <c r="I140" s="53"/>
      <c r="J140" s="60"/>
      <c r="K140" s="60"/>
      <c r="L140" s="60"/>
      <c r="M140" s="53"/>
      <c r="N140" s="61"/>
      <c r="O140" s="61"/>
      <c r="P140" s="53"/>
      <c r="Q140" s="62"/>
    </row>
    <row r="141" spans="1:17" ht="13.2">
      <c r="A141" s="58"/>
      <c r="B141" s="58"/>
      <c r="C141" s="58"/>
      <c r="D141" s="58"/>
      <c r="E141" s="58"/>
      <c r="F141" s="58"/>
      <c r="G141" s="59"/>
      <c r="H141" s="53"/>
      <c r="I141" s="53"/>
      <c r="J141" s="60"/>
      <c r="K141" s="60"/>
      <c r="L141" s="60"/>
      <c r="M141" s="53"/>
      <c r="N141" s="61"/>
      <c r="O141" s="61"/>
      <c r="P141" s="53"/>
      <c r="Q141" s="62"/>
    </row>
    <row r="142" spans="1:17" ht="13.2">
      <c r="A142" s="58"/>
      <c r="B142" s="58"/>
      <c r="C142" s="58"/>
      <c r="D142" s="58"/>
      <c r="E142" s="58"/>
      <c r="F142" s="58"/>
      <c r="G142" s="59"/>
      <c r="H142" s="53"/>
      <c r="I142" s="53"/>
      <c r="J142" s="60"/>
      <c r="K142" s="60"/>
      <c r="L142" s="60"/>
      <c r="M142" s="53"/>
      <c r="N142" s="61"/>
      <c r="O142" s="61"/>
      <c r="P142" s="53"/>
      <c r="Q142" s="62"/>
    </row>
    <row r="143" spans="1:17" ht="13.2">
      <c r="A143" s="58"/>
      <c r="B143" s="58"/>
      <c r="C143" s="58"/>
      <c r="D143" s="58"/>
      <c r="E143" s="58"/>
      <c r="F143" s="58"/>
      <c r="G143" s="59"/>
      <c r="H143" s="53"/>
      <c r="I143" s="53"/>
      <c r="J143" s="60"/>
      <c r="K143" s="60"/>
      <c r="L143" s="60"/>
      <c r="M143" s="53"/>
      <c r="N143" s="61"/>
      <c r="O143" s="61"/>
      <c r="P143" s="53"/>
      <c r="Q143" s="62"/>
    </row>
    <row r="144" spans="1:17" ht="13.2">
      <c r="A144" s="58"/>
      <c r="B144" s="58"/>
      <c r="C144" s="58"/>
      <c r="D144" s="58"/>
      <c r="E144" s="58"/>
      <c r="F144" s="58"/>
      <c r="G144" s="59"/>
      <c r="H144" s="53"/>
      <c r="I144" s="53"/>
      <c r="J144" s="60"/>
      <c r="K144" s="60"/>
      <c r="L144" s="60"/>
      <c r="M144" s="53"/>
      <c r="N144" s="61"/>
      <c r="O144" s="61"/>
      <c r="P144" s="53"/>
      <c r="Q144" s="62"/>
    </row>
    <row r="145" spans="1:17" ht="13.2">
      <c r="A145" s="58"/>
      <c r="B145" s="58"/>
      <c r="C145" s="58"/>
      <c r="D145" s="58"/>
      <c r="E145" s="58"/>
      <c r="F145" s="58"/>
      <c r="G145" s="59"/>
      <c r="H145" s="53"/>
      <c r="I145" s="53"/>
      <c r="J145" s="60"/>
      <c r="K145" s="60"/>
      <c r="L145" s="60"/>
      <c r="M145" s="53"/>
      <c r="N145" s="61"/>
      <c r="O145" s="61"/>
      <c r="P145" s="53"/>
      <c r="Q145" s="62"/>
    </row>
    <row r="146" spans="1:17" ht="13.2">
      <c r="A146" s="58"/>
      <c r="B146" s="58"/>
      <c r="C146" s="58"/>
      <c r="D146" s="58"/>
      <c r="E146" s="58"/>
      <c r="F146" s="58"/>
      <c r="G146" s="59"/>
      <c r="H146" s="53"/>
      <c r="I146" s="53"/>
      <c r="J146" s="60"/>
      <c r="K146" s="60"/>
      <c r="L146" s="60"/>
      <c r="M146" s="53"/>
      <c r="N146" s="61"/>
      <c r="O146" s="61"/>
      <c r="P146" s="53"/>
      <c r="Q146" s="62"/>
    </row>
    <row r="147" spans="1:17" ht="13.2">
      <c r="A147" s="58"/>
      <c r="B147" s="58"/>
      <c r="C147" s="58"/>
      <c r="D147" s="58"/>
      <c r="E147" s="58"/>
      <c r="F147" s="58"/>
      <c r="G147" s="59"/>
      <c r="H147" s="53"/>
      <c r="I147" s="53"/>
      <c r="J147" s="60"/>
      <c r="K147" s="60"/>
      <c r="L147" s="60"/>
      <c r="M147" s="53"/>
      <c r="N147" s="61"/>
      <c r="O147" s="61"/>
      <c r="P147" s="53"/>
      <c r="Q147" s="62"/>
    </row>
    <row r="148" spans="1:17" ht="13.2">
      <c r="A148" s="58"/>
      <c r="B148" s="58"/>
      <c r="C148" s="58"/>
      <c r="D148" s="58"/>
      <c r="E148" s="58"/>
      <c r="F148" s="58"/>
      <c r="G148" s="59"/>
      <c r="H148" s="53"/>
      <c r="I148" s="53"/>
      <c r="J148" s="60"/>
      <c r="K148" s="60"/>
      <c r="L148" s="60"/>
      <c r="M148" s="53"/>
      <c r="N148" s="61"/>
      <c r="O148" s="61"/>
      <c r="P148" s="53"/>
      <c r="Q148" s="62"/>
    </row>
    <row r="149" spans="1:17" ht="13.2">
      <c r="A149" s="58"/>
      <c r="B149" s="58"/>
      <c r="C149" s="58"/>
      <c r="D149" s="58"/>
      <c r="E149" s="58"/>
      <c r="F149" s="58"/>
      <c r="G149" s="59"/>
      <c r="H149" s="53"/>
      <c r="I149" s="53"/>
      <c r="J149" s="60"/>
      <c r="K149" s="60"/>
      <c r="L149" s="60"/>
      <c r="M149" s="53"/>
      <c r="N149" s="61"/>
      <c r="O149" s="61"/>
      <c r="P149" s="53"/>
      <c r="Q149" s="62"/>
    </row>
    <row r="150" spans="1:17" ht="13.2">
      <c r="A150" s="58"/>
      <c r="B150" s="58"/>
      <c r="C150" s="58"/>
      <c r="D150" s="58"/>
      <c r="E150" s="58"/>
      <c r="F150" s="58"/>
      <c r="G150" s="59"/>
      <c r="H150" s="53"/>
      <c r="I150" s="53"/>
      <c r="J150" s="60"/>
      <c r="K150" s="60"/>
      <c r="L150" s="60"/>
      <c r="M150" s="53"/>
      <c r="N150" s="61"/>
      <c r="O150" s="61"/>
      <c r="P150" s="53"/>
      <c r="Q150" s="62"/>
    </row>
    <row r="151" spans="1:17" ht="13.2">
      <c r="A151" s="58"/>
      <c r="B151" s="58"/>
      <c r="C151" s="58"/>
      <c r="D151" s="58"/>
      <c r="E151" s="58"/>
      <c r="F151" s="58"/>
      <c r="G151" s="59"/>
      <c r="H151" s="53"/>
      <c r="I151" s="53"/>
      <c r="J151" s="60"/>
      <c r="K151" s="60"/>
      <c r="L151" s="60"/>
      <c r="M151" s="53"/>
      <c r="N151" s="61"/>
      <c r="O151" s="61"/>
      <c r="P151" s="53"/>
      <c r="Q151" s="62"/>
    </row>
    <row r="152" spans="1:17" ht="13.2">
      <c r="A152" s="58"/>
      <c r="B152" s="58"/>
      <c r="C152" s="58"/>
      <c r="D152" s="58"/>
      <c r="E152" s="58"/>
      <c r="F152" s="58"/>
      <c r="G152" s="59"/>
      <c r="H152" s="53"/>
      <c r="I152" s="53"/>
      <c r="J152" s="60"/>
      <c r="K152" s="60"/>
      <c r="L152" s="60"/>
      <c r="M152" s="53"/>
      <c r="N152" s="61"/>
      <c r="O152" s="61"/>
      <c r="P152" s="53"/>
      <c r="Q152" s="62"/>
    </row>
    <row r="153" spans="1:17" ht="13.2">
      <c r="A153" s="58"/>
      <c r="B153" s="58"/>
      <c r="C153" s="58"/>
      <c r="D153" s="58"/>
      <c r="E153" s="58"/>
      <c r="F153" s="58"/>
      <c r="G153" s="59"/>
      <c r="H153" s="53"/>
      <c r="I153" s="53"/>
      <c r="J153" s="60"/>
      <c r="K153" s="60"/>
      <c r="L153" s="60"/>
      <c r="M153" s="53"/>
      <c r="N153" s="61"/>
      <c r="O153" s="61"/>
      <c r="P153" s="53"/>
      <c r="Q153" s="62"/>
    </row>
    <row r="154" spans="1:17" ht="13.2">
      <c r="A154" s="58"/>
      <c r="B154" s="58"/>
      <c r="C154" s="58"/>
      <c r="D154" s="58"/>
      <c r="E154" s="58"/>
      <c r="F154" s="58"/>
      <c r="G154" s="59"/>
      <c r="H154" s="53"/>
      <c r="I154" s="53"/>
      <c r="J154" s="60"/>
      <c r="K154" s="60"/>
      <c r="L154" s="60"/>
      <c r="M154" s="53"/>
      <c r="N154" s="61"/>
      <c r="O154" s="61"/>
      <c r="P154" s="53"/>
      <c r="Q154" s="62"/>
    </row>
    <row r="155" spans="1:17" ht="13.2">
      <c r="A155" s="58"/>
      <c r="B155" s="58"/>
      <c r="C155" s="58"/>
      <c r="D155" s="58"/>
      <c r="E155" s="58"/>
      <c r="F155" s="58"/>
      <c r="G155" s="59"/>
      <c r="H155" s="53"/>
      <c r="I155" s="53"/>
      <c r="J155" s="60"/>
      <c r="K155" s="60"/>
      <c r="L155" s="60"/>
      <c r="M155" s="53"/>
      <c r="N155" s="61"/>
      <c r="O155" s="61"/>
      <c r="P155" s="53"/>
      <c r="Q155" s="62"/>
    </row>
    <row r="156" spans="1:17" ht="13.2">
      <c r="A156" s="58"/>
      <c r="B156" s="58"/>
      <c r="C156" s="58"/>
      <c r="D156" s="58"/>
      <c r="E156" s="58"/>
      <c r="F156" s="58"/>
      <c r="G156" s="59"/>
      <c r="H156" s="53"/>
      <c r="I156" s="53"/>
      <c r="J156" s="60"/>
      <c r="K156" s="60"/>
      <c r="L156" s="60"/>
      <c r="M156" s="53"/>
      <c r="N156" s="61"/>
      <c r="O156" s="61"/>
      <c r="P156" s="53"/>
      <c r="Q156" s="62"/>
    </row>
    <row r="157" spans="1:17" ht="13.2">
      <c r="A157" s="58"/>
      <c r="B157" s="58"/>
      <c r="C157" s="58"/>
      <c r="D157" s="58"/>
      <c r="E157" s="58"/>
      <c r="F157" s="58"/>
      <c r="G157" s="59"/>
      <c r="H157" s="53"/>
      <c r="I157" s="53"/>
      <c r="J157" s="60"/>
      <c r="K157" s="60"/>
      <c r="L157" s="60"/>
      <c r="M157" s="53"/>
      <c r="N157" s="61"/>
      <c r="O157" s="61"/>
      <c r="P157" s="53"/>
      <c r="Q157" s="62"/>
    </row>
    <row r="158" spans="1:17" ht="13.2">
      <c r="A158" s="58"/>
      <c r="B158" s="58"/>
      <c r="C158" s="58"/>
      <c r="D158" s="58"/>
      <c r="E158" s="58"/>
      <c r="F158" s="58"/>
      <c r="G158" s="59"/>
      <c r="H158" s="53"/>
      <c r="I158" s="53"/>
      <c r="J158" s="60"/>
      <c r="K158" s="60"/>
      <c r="L158" s="60"/>
      <c r="M158" s="53"/>
      <c r="N158" s="61"/>
      <c r="O158" s="61"/>
      <c r="P158" s="53"/>
      <c r="Q158" s="62"/>
    </row>
    <row r="159" spans="1:17" ht="13.2">
      <c r="A159" s="58"/>
      <c r="B159" s="58"/>
      <c r="C159" s="58"/>
      <c r="D159" s="58"/>
      <c r="E159" s="58"/>
      <c r="F159" s="58"/>
      <c r="G159" s="59"/>
      <c r="H159" s="53"/>
      <c r="I159" s="53"/>
      <c r="J159" s="60"/>
      <c r="K159" s="60"/>
      <c r="L159" s="60"/>
      <c r="M159" s="53"/>
      <c r="N159" s="61"/>
      <c r="O159" s="61"/>
      <c r="P159" s="53"/>
      <c r="Q159" s="62"/>
    </row>
    <row r="160" spans="1:17" ht="13.2">
      <c r="A160" s="58"/>
      <c r="B160" s="58"/>
      <c r="C160" s="58"/>
      <c r="D160" s="58"/>
      <c r="E160" s="58"/>
      <c r="F160" s="58"/>
      <c r="G160" s="59"/>
      <c r="H160" s="53"/>
      <c r="I160" s="53"/>
      <c r="J160" s="60"/>
      <c r="K160" s="60"/>
      <c r="L160" s="60"/>
      <c r="M160" s="53"/>
      <c r="N160" s="61"/>
      <c r="O160" s="61"/>
      <c r="P160" s="53"/>
      <c r="Q160" s="62"/>
    </row>
    <row r="161" spans="1:17" ht="13.2">
      <c r="A161" s="58"/>
      <c r="B161" s="58"/>
      <c r="C161" s="58"/>
      <c r="D161" s="58"/>
      <c r="E161" s="58"/>
      <c r="F161" s="58"/>
      <c r="G161" s="59"/>
      <c r="H161" s="53"/>
      <c r="I161" s="53"/>
      <c r="J161" s="60"/>
      <c r="K161" s="60"/>
      <c r="L161" s="60"/>
      <c r="M161" s="53"/>
      <c r="N161" s="61"/>
      <c r="O161" s="61"/>
      <c r="P161" s="53"/>
      <c r="Q161" s="62"/>
    </row>
    <row r="162" spans="1:17" ht="13.2">
      <c r="A162" s="58"/>
      <c r="B162" s="58"/>
      <c r="C162" s="58"/>
      <c r="D162" s="58"/>
      <c r="E162" s="58"/>
      <c r="F162" s="58"/>
      <c r="G162" s="59"/>
      <c r="H162" s="53"/>
      <c r="I162" s="53"/>
      <c r="J162" s="60"/>
      <c r="K162" s="60"/>
      <c r="L162" s="60"/>
      <c r="M162" s="53"/>
      <c r="N162" s="61"/>
      <c r="O162" s="61"/>
      <c r="P162" s="53"/>
      <c r="Q162" s="62"/>
    </row>
    <row r="163" spans="1:17" ht="13.2">
      <c r="A163" s="58"/>
      <c r="B163" s="58"/>
      <c r="C163" s="58"/>
      <c r="D163" s="58"/>
      <c r="E163" s="58"/>
      <c r="F163" s="58"/>
      <c r="G163" s="59"/>
      <c r="H163" s="53"/>
      <c r="I163" s="53"/>
      <c r="J163" s="60"/>
      <c r="K163" s="60"/>
      <c r="L163" s="60"/>
      <c r="M163" s="53"/>
      <c r="N163" s="61"/>
      <c r="O163" s="61"/>
      <c r="P163" s="53"/>
      <c r="Q163" s="62"/>
    </row>
    <row r="164" spans="1:17" ht="13.2">
      <c r="A164" s="58"/>
      <c r="B164" s="58"/>
      <c r="C164" s="58"/>
      <c r="D164" s="58"/>
      <c r="E164" s="58"/>
      <c r="F164" s="58"/>
      <c r="G164" s="59"/>
      <c r="H164" s="53"/>
      <c r="I164" s="53"/>
      <c r="J164" s="60"/>
      <c r="K164" s="60"/>
      <c r="L164" s="60"/>
      <c r="M164" s="53"/>
      <c r="N164" s="61"/>
      <c r="O164" s="61"/>
      <c r="P164" s="53"/>
      <c r="Q164" s="62"/>
    </row>
    <row r="165" spans="1:17" ht="13.2">
      <c r="A165" s="58"/>
      <c r="B165" s="58"/>
      <c r="C165" s="58"/>
      <c r="D165" s="58"/>
      <c r="E165" s="58"/>
      <c r="F165" s="58"/>
      <c r="G165" s="59"/>
      <c r="H165" s="53"/>
      <c r="I165" s="53"/>
      <c r="J165" s="60"/>
      <c r="K165" s="60"/>
      <c r="L165" s="60"/>
      <c r="M165" s="53"/>
      <c r="N165" s="61"/>
      <c r="O165" s="61"/>
      <c r="P165" s="53"/>
      <c r="Q165" s="62"/>
    </row>
    <row r="166" spans="1:17" ht="13.2">
      <c r="A166" s="58"/>
      <c r="B166" s="58"/>
      <c r="C166" s="58"/>
      <c r="D166" s="58"/>
      <c r="E166" s="58"/>
      <c r="F166" s="58"/>
      <c r="G166" s="59"/>
      <c r="H166" s="53"/>
      <c r="I166" s="53"/>
      <c r="J166" s="60"/>
      <c r="K166" s="60"/>
      <c r="L166" s="60"/>
      <c r="M166" s="53"/>
      <c r="N166" s="61"/>
      <c r="O166" s="61"/>
      <c r="P166" s="53"/>
      <c r="Q166" s="62"/>
    </row>
    <row r="167" spans="1:17" ht="13.2">
      <c r="A167" s="58"/>
      <c r="B167" s="58"/>
      <c r="C167" s="58"/>
      <c r="D167" s="58"/>
      <c r="E167" s="58"/>
      <c r="F167" s="58"/>
      <c r="G167" s="59"/>
      <c r="H167" s="53"/>
      <c r="I167" s="53"/>
      <c r="J167" s="60"/>
      <c r="K167" s="60"/>
      <c r="L167" s="60"/>
      <c r="M167" s="53"/>
      <c r="N167" s="61"/>
      <c r="O167" s="61"/>
      <c r="P167" s="53"/>
      <c r="Q167" s="62"/>
    </row>
    <row r="168" spans="1:17" ht="13.2">
      <c r="A168" s="58"/>
      <c r="B168" s="58"/>
      <c r="C168" s="58"/>
      <c r="D168" s="58"/>
      <c r="E168" s="58"/>
      <c r="F168" s="58"/>
      <c r="G168" s="59"/>
      <c r="H168" s="53"/>
      <c r="I168" s="53"/>
      <c r="J168" s="60"/>
      <c r="K168" s="60"/>
      <c r="L168" s="60"/>
      <c r="M168" s="53"/>
      <c r="N168" s="61"/>
      <c r="O168" s="61"/>
      <c r="P168" s="53"/>
      <c r="Q168" s="62"/>
    </row>
    <row r="169" spans="1:17" ht="13.2">
      <c r="A169" s="58"/>
      <c r="B169" s="58"/>
      <c r="C169" s="58"/>
      <c r="D169" s="58"/>
      <c r="E169" s="58"/>
      <c r="F169" s="58"/>
      <c r="G169" s="59"/>
      <c r="H169" s="53"/>
      <c r="I169" s="53"/>
      <c r="J169" s="60"/>
      <c r="K169" s="60"/>
      <c r="L169" s="60"/>
      <c r="M169" s="53"/>
      <c r="N169" s="61"/>
      <c r="O169" s="61"/>
      <c r="P169" s="53"/>
      <c r="Q169" s="62"/>
    </row>
    <row r="170" spans="1:17" ht="13.2">
      <c r="A170" s="58"/>
      <c r="B170" s="58"/>
      <c r="C170" s="58"/>
      <c r="D170" s="58"/>
      <c r="E170" s="58"/>
      <c r="F170" s="58"/>
      <c r="G170" s="59"/>
      <c r="H170" s="53"/>
      <c r="I170" s="53"/>
      <c r="J170" s="60"/>
      <c r="K170" s="60"/>
      <c r="L170" s="60"/>
      <c r="M170" s="53"/>
      <c r="N170" s="61"/>
      <c r="O170" s="61"/>
      <c r="P170" s="53"/>
      <c r="Q170" s="62"/>
    </row>
    <row r="171" spans="1:17" ht="13.2">
      <c r="A171" s="58"/>
      <c r="B171" s="58"/>
      <c r="C171" s="58"/>
      <c r="D171" s="58"/>
      <c r="E171" s="58"/>
      <c r="F171" s="58"/>
      <c r="G171" s="59"/>
      <c r="H171" s="53"/>
      <c r="I171" s="53"/>
      <c r="J171" s="60"/>
      <c r="K171" s="60"/>
      <c r="L171" s="60"/>
      <c r="M171" s="53"/>
      <c r="N171" s="61"/>
      <c r="O171" s="61"/>
      <c r="P171" s="53"/>
      <c r="Q171" s="62"/>
    </row>
    <row r="172" spans="1:17" ht="13.2">
      <c r="A172" s="58"/>
      <c r="B172" s="58"/>
      <c r="C172" s="58"/>
      <c r="D172" s="58"/>
      <c r="E172" s="58"/>
      <c r="F172" s="58"/>
      <c r="G172" s="59"/>
      <c r="H172" s="53"/>
      <c r="I172" s="53"/>
      <c r="J172" s="60"/>
      <c r="K172" s="60"/>
      <c r="L172" s="60"/>
      <c r="M172" s="53"/>
      <c r="N172" s="61"/>
      <c r="O172" s="61"/>
      <c r="P172" s="53"/>
      <c r="Q172" s="62"/>
    </row>
    <row r="173" spans="1:17" ht="13.2">
      <c r="A173" s="58"/>
      <c r="B173" s="58"/>
      <c r="C173" s="58"/>
      <c r="D173" s="58"/>
      <c r="E173" s="58"/>
      <c r="F173" s="58"/>
      <c r="G173" s="59"/>
      <c r="H173" s="53"/>
      <c r="I173" s="53"/>
      <c r="J173" s="60"/>
      <c r="K173" s="60"/>
      <c r="L173" s="60"/>
      <c r="M173" s="53"/>
      <c r="N173" s="61"/>
      <c r="O173" s="61"/>
      <c r="P173" s="53"/>
      <c r="Q173" s="62"/>
    </row>
    <row r="174" spans="1:17" ht="13.2">
      <c r="A174" s="58"/>
      <c r="B174" s="58"/>
      <c r="C174" s="58"/>
      <c r="D174" s="58"/>
      <c r="E174" s="58"/>
      <c r="F174" s="58"/>
      <c r="G174" s="59"/>
      <c r="H174" s="53"/>
      <c r="I174" s="53"/>
      <c r="J174" s="60"/>
      <c r="K174" s="60"/>
      <c r="L174" s="60"/>
      <c r="M174" s="53"/>
      <c r="N174" s="61"/>
      <c r="O174" s="61"/>
      <c r="P174" s="53"/>
      <c r="Q174" s="62"/>
    </row>
    <row r="175" spans="1:17" ht="13.2">
      <c r="A175" s="58"/>
      <c r="B175" s="58"/>
      <c r="C175" s="58"/>
      <c r="D175" s="58"/>
      <c r="E175" s="58"/>
      <c r="F175" s="58"/>
      <c r="G175" s="59"/>
      <c r="H175" s="53"/>
      <c r="I175" s="53"/>
      <c r="J175" s="60"/>
      <c r="K175" s="60"/>
      <c r="L175" s="60"/>
      <c r="M175" s="53"/>
      <c r="N175" s="61"/>
      <c r="O175" s="61"/>
      <c r="P175" s="53"/>
      <c r="Q175" s="62"/>
    </row>
    <row r="176" spans="1:17" ht="13.2">
      <c r="A176" s="58"/>
      <c r="B176" s="58"/>
      <c r="C176" s="58"/>
      <c r="D176" s="58"/>
      <c r="E176" s="58"/>
      <c r="F176" s="58"/>
      <c r="G176" s="59"/>
      <c r="H176" s="53"/>
      <c r="I176" s="53"/>
      <c r="J176" s="60"/>
      <c r="K176" s="60"/>
      <c r="L176" s="60"/>
      <c r="M176" s="53"/>
      <c r="N176" s="61"/>
      <c r="O176" s="61"/>
      <c r="P176" s="53"/>
      <c r="Q176" s="62"/>
    </row>
    <row r="177" spans="1:17" ht="13.2">
      <c r="A177" s="58"/>
      <c r="B177" s="58"/>
      <c r="C177" s="58"/>
      <c r="D177" s="58"/>
      <c r="E177" s="58"/>
      <c r="F177" s="58"/>
      <c r="G177" s="59"/>
      <c r="H177" s="53"/>
      <c r="I177" s="53"/>
      <c r="J177" s="60"/>
      <c r="K177" s="60"/>
      <c r="L177" s="60"/>
      <c r="M177" s="53"/>
      <c r="N177" s="61"/>
      <c r="O177" s="61"/>
      <c r="P177" s="53"/>
      <c r="Q177" s="62"/>
    </row>
    <row r="178" spans="1:17" ht="13.2">
      <c r="A178" s="58"/>
      <c r="B178" s="58"/>
      <c r="C178" s="58"/>
      <c r="D178" s="58"/>
      <c r="E178" s="58"/>
      <c r="F178" s="58"/>
      <c r="G178" s="59"/>
      <c r="H178" s="53"/>
      <c r="I178" s="53"/>
      <c r="J178" s="60"/>
      <c r="K178" s="60"/>
      <c r="L178" s="60"/>
      <c r="M178" s="53"/>
      <c r="N178" s="61"/>
      <c r="O178" s="61"/>
      <c r="P178" s="53"/>
      <c r="Q178" s="62"/>
    </row>
    <row r="179" spans="1:17" ht="13.2">
      <c r="A179" s="58"/>
      <c r="B179" s="58"/>
      <c r="C179" s="58"/>
      <c r="D179" s="58"/>
      <c r="E179" s="58"/>
      <c r="F179" s="58"/>
      <c r="G179" s="59"/>
      <c r="H179" s="53"/>
      <c r="I179" s="53"/>
      <c r="J179" s="60"/>
      <c r="K179" s="60"/>
      <c r="L179" s="60"/>
      <c r="M179" s="53"/>
      <c r="N179" s="61"/>
      <c r="O179" s="61"/>
      <c r="P179" s="53"/>
      <c r="Q179" s="62"/>
    </row>
    <row r="180" spans="1:17" ht="13.2">
      <c r="A180" s="58"/>
      <c r="B180" s="58"/>
      <c r="C180" s="58"/>
      <c r="D180" s="58"/>
      <c r="E180" s="58"/>
      <c r="F180" s="58"/>
      <c r="G180" s="59"/>
      <c r="H180" s="53"/>
      <c r="I180" s="53"/>
      <c r="J180" s="60"/>
      <c r="K180" s="60"/>
      <c r="L180" s="60"/>
      <c r="M180" s="53"/>
      <c r="N180" s="61"/>
      <c r="O180" s="61"/>
      <c r="P180" s="53"/>
      <c r="Q180" s="62"/>
    </row>
    <row r="181" spans="1:17" ht="13.2">
      <c r="A181" s="58"/>
      <c r="B181" s="58"/>
      <c r="C181" s="58"/>
      <c r="D181" s="58"/>
      <c r="E181" s="58"/>
      <c r="F181" s="58"/>
      <c r="G181" s="59"/>
      <c r="H181" s="53"/>
      <c r="I181" s="53"/>
      <c r="J181" s="60"/>
      <c r="K181" s="60"/>
      <c r="L181" s="60"/>
      <c r="M181" s="53"/>
      <c r="N181" s="61"/>
      <c r="O181" s="61"/>
      <c r="P181" s="53"/>
      <c r="Q181" s="62"/>
    </row>
    <row r="182" spans="1:17" ht="13.2">
      <c r="A182" s="58"/>
      <c r="B182" s="58"/>
      <c r="C182" s="58"/>
      <c r="D182" s="58"/>
      <c r="E182" s="58"/>
      <c r="F182" s="58"/>
      <c r="G182" s="59"/>
      <c r="H182" s="53"/>
      <c r="I182" s="53"/>
      <c r="J182" s="60"/>
      <c r="K182" s="60"/>
      <c r="L182" s="60"/>
      <c r="M182" s="53"/>
      <c r="N182" s="61"/>
      <c r="O182" s="61"/>
      <c r="P182" s="53"/>
      <c r="Q182" s="62"/>
    </row>
    <row r="183" spans="1:17" ht="13.2">
      <c r="A183" s="58"/>
      <c r="B183" s="58"/>
      <c r="C183" s="58"/>
      <c r="D183" s="58"/>
      <c r="E183" s="58"/>
      <c r="F183" s="58"/>
      <c r="G183" s="59"/>
      <c r="H183" s="53"/>
      <c r="I183" s="53"/>
      <c r="J183" s="60"/>
      <c r="K183" s="60"/>
      <c r="L183" s="60"/>
      <c r="M183" s="53"/>
      <c r="N183" s="61"/>
      <c r="O183" s="61"/>
      <c r="P183" s="53"/>
      <c r="Q183" s="62"/>
    </row>
    <row r="184" spans="1:17" ht="13.2">
      <c r="A184" s="58"/>
      <c r="B184" s="58"/>
      <c r="C184" s="58"/>
      <c r="D184" s="58"/>
      <c r="E184" s="58"/>
      <c r="F184" s="58"/>
      <c r="G184" s="59"/>
      <c r="H184" s="53"/>
      <c r="I184" s="53"/>
      <c r="J184" s="60"/>
      <c r="K184" s="60"/>
      <c r="L184" s="60"/>
      <c r="M184" s="53"/>
      <c r="N184" s="61"/>
      <c r="O184" s="61"/>
      <c r="P184" s="53"/>
      <c r="Q184" s="62"/>
    </row>
    <row r="185" spans="1:17" ht="13.2">
      <c r="A185" s="58"/>
      <c r="B185" s="58"/>
      <c r="C185" s="58"/>
      <c r="D185" s="58"/>
      <c r="E185" s="58"/>
      <c r="F185" s="58"/>
      <c r="G185" s="59"/>
      <c r="H185" s="53"/>
      <c r="I185" s="53"/>
      <c r="J185" s="60"/>
      <c r="K185" s="60"/>
      <c r="L185" s="60"/>
      <c r="M185" s="53"/>
      <c r="N185" s="61"/>
      <c r="O185" s="61"/>
      <c r="P185" s="53"/>
      <c r="Q185" s="62"/>
    </row>
    <row r="186" spans="1:17" ht="13.2">
      <c r="A186" s="58"/>
      <c r="B186" s="58"/>
      <c r="C186" s="58"/>
      <c r="D186" s="58"/>
      <c r="E186" s="58"/>
      <c r="F186" s="58"/>
      <c r="G186" s="59"/>
      <c r="H186" s="53"/>
      <c r="I186" s="53"/>
      <c r="J186" s="60"/>
      <c r="K186" s="60"/>
      <c r="L186" s="60"/>
      <c r="M186" s="53"/>
      <c r="N186" s="61"/>
      <c r="O186" s="61"/>
      <c r="P186" s="53"/>
      <c r="Q186" s="62"/>
    </row>
    <row r="187" spans="1:17" ht="13.2">
      <c r="A187" s="58"/>
      <c r="B187" s="58"/>
      <c r="C187" s="58"/>
      <c r="D187" s="58"/>
      <c r="E187" s="58"/>
      <c r="F187" s="58"/>
      <c r="G187" s="59"/>
      <c r="H187" s="53"/>
      <c r="I187" s="53"/>
      <c r="J187" s="60"/>
      <c r="K187" s="60"/>
      <c r="L187" s="60"/>
      <c r="M187" s="53"/>
      <c r="N187" s="61"/>
      <c r="O187" s="61"/>
      <c r="P187" s="53"/>
      <c r="Q187" s="62"/>
    </row>
    <row r="188" spans="1:17" ht="13.2">
      <c r="A188" s="58"/>
      <c r="B188" s="58"/>
      <c r="C188" s="58"/>
      <c r="D188" s="58"/>
      <c r="E188" s="58"/>
      <c r="F188" s="58"/>
      <c r="G188" s="59"/>
      <c r="H188" s="53"/>
      <c r="I188" s="53"/>
      <c r="J188" s="60"/>
      <c r="K188" s="60"/>
      <c r="L188" s="60"/>
      <c r="M188" s="53"/>
      <c r="N188" s="61"/>
      <c r="O188" s="61"/>
      <c r="P188" s="53"/>
      <c r="Q188" s="62"/>
    </row>
    <row r="189" spans="1:17" ht="13.2">
      <c r="A189" s="58"/>
      <c r="B189" s="58"/>
      <c r="C189" s="58"/>
      <c r="D189" s="58"/>
      <c r="E189" s="58"/>
      <c r="F189" s="58"/>
      <c r="G189" s="59"/>
      <c r="H189" s="53"/>
      <c r="I189" s="53"/>
      <c r="J189" s="60"/>
      <c r="K189" s="60"/>
      <c r="L189" s="60"/>
      <c r="M189" s="53"/>
      <c r="N189" s="61"/>
      <c r="O189" s="61"/>
      <c r="P189" s="53"/>
      <c r="Q189" s="62"/>
    </row>
    <row r="190" spans="1:17" ht="13.2">
      <c r="A190" s="58"/>
      <c r="B190" s="58"/>
      <c r="C190" s="58"/>
      <c r="D190" s="58"/>
      <c r="E190" s="58"/>
      <c r="F190" s="58"/>
      <c r="G190" s="59"/>
      <c r="H190" s="53"/>
      <c r="I190" s="53"/>
      <c r="J190" s="60"/>
      <c r="K190" s="60"/>
      <c r="L190" s="60"/>
      <c r="M190" s="53"/>
      <c r="N190" s="61"/>
      <c r="O190" s="61"/>
      <c r="P190" s="53"/>
      <c r="Q190" s="62"/>
    </row>
    <row r="191" spans="1:17" ht="13.2">
      <c r="A191" s="58"/>
      <c r="B191" s="58"/>
      <c r="C191" s="58"/>
      <c r="D191" s="58"/>
      <c r="E191" s="58"/>
      <c r="F191" s="58"/>
      <c r="G191" s="59"/>
      <c r="H191" s="53"/>
      <c r="I191" s="53"/>
      <c r="J191" s="60"/>
      <c r="K191" s="60"/>
      <c r="L191" s="60"/>
      <c r="M191" s="53"/>
      <c r="N191" s="61"/>
      <c r="O191" s="61"/>
      <c r="P191" s="53"/>
      <c r="Q191" s="62"/>
    </row>
    <row r="192" spans="1:17" ht="13.2">
      <c r="A192" s="58"/>
      <c r="B192" s="58"/>
      <c r="C192" s="58"/>
      <c r="D192" s="58"/>
      <c r="E192" s="58"/>
      <c r="F192" s="58"/>
      <c r="G192" s="59"/>
      <c r="H192" s="53"/>
      <c r="I192" s="53"/>
      <c r="J192" s="60"/>
      <c r="K192" s="60"/>
      <c r="L192" s="60"/>
      <c r="M192" s="53"/>
      <c r="N192" s="61"/>
      <c r="O192" s="61"/>
      <c r="P192" s="53"/>
      <c r="Q192" s="62"/>
    </row>
    <row r="193" spans="1:17" ht="13.2">
      <c r="A193" s="58"/>
      <c r="B193" s="58"/>
      <c r="C193" s="58"/>
      <c r="D193" s="58"/>
      <c r="E193" s="58"/>
      <c r="F193" s="58"/>
      <c r="G193" s="59"/>
      <c r="H193" s="53"/>
      <c r="I193" s="53"/>
      <c r="J193" s="60"/>
      <c r="K193" s="60"/>
      <c r="L193" s="60"/>
      <c r="M193" s="53"/>
      <c r="N193" s="61"/>
      <c r="O193" s="61"/>
      <c r="P193" s="53"/>
      <c r="Q193" s="62"/>
    </row>
    <row r="194" spans="1:17" ht="13.2">
      <c r="A194" s="58"/>
      <c r="B194" s="58"/>
      <c r="C194" s="58"/>
      <c r="D194" s="58"/>
      <c r="E194" s="58"/>
      <c r="F194" s="58"/>
      <c r="G194" s="59"/>
      <c r="H194" s="53"/>
      <c r="I194" s="53"/>
      <c r="J194" s="60"/>
      <c r="K194" s="60"/>
      <c r="L194" s="60"/>
      <c r="M194" s="53"/>
      <c r="N194" s="61"/>
      <c r="O194" s="61"/>
      <c r="P194" s="53"/>
      <c r="Q194" s="62"/>
    </row>
    <row r="195" spans="1:17" ht="13.2">
      <c r="A195" s="58"/>
      <c r="B195" s="58"/>
      <c r="C195" s="58"/>
      <c r="D195" s="58"/>
      <c r="E195" s="58"/>
      <c r="F195" s="58"/>
      <c r="G195" s="59"/>
      <c r="H195" s="53"/>
      <c r="I195" s="53"/>
      <c r="J195" s="60"/>
      <c r="K195" s="60"/>
      <c r="L195" s="60"/>
      <c r="M195" s="53"/>
      <c r="N195" s="61"/>
      <c r="O195" s="61"/>
      <c r="P195" s="53"/>
      <c r="Q195" s="62"/>
    </row>
    <row r="196" spans="1:17" ht="13.2">
      <c r="A196" s="58"/>
      <c r="B196" s="58"/>
      <c r="C196" s="58"/>
      <c r="D196" s="58"/>
      <c r="E196" s="58"/>
      <c r="F196" s="58"/>
      <c r="G196" s="59"/>
      <c r="H196" s="53"/>
      <c r="I196" s="53"/>
      <c r="J196" s="60"/>
      <c r="K196" s="60"/>
      <c r="L196" s="60"/>
      <c r="M196" s="53"/>
      <c r="N196" s="61"/>
      <c r="O196" s="61"/>
      <c r="P196" s="53"/>
      <c r="Q196" s="62"/>
    </row>
    <row r="197" spans="1:17" ht="13.2">
      <c r="A197" s="58"/>
      <c r="B197" s="58"/>
      <c r="C197" s="58"/>
      <c r="D197" s="58"/>
      <c r="E197" s="58"/>
      <c r="F197" s="58"/>
      <c r="G197" s="59"/>
      <c r="H197" s="53"/>
      <c r="I197" s="53"/>
      <c r="J197" s="60"/>
      <c r="K197" s="60"/>
      <c r="L197" s="60"/>
      <c r="M197" s="53"/>
      <c r="N197" s="61"/>
      <c r="O197" s="61"/>
      <c r="P197" s="53"/>
      <c r="Q197" s="62"/>
    </row>
    <row r="198" spans="1:17" ht="13.2">
      <c r="A198" s="58"/>
      <c r="B198" s="58"/>
      <c r="C198" s="58"/>
      <c r="D198" s="58"/>
      <c r="E198" s="58"/>
      <c r="F198" s="58"/>
      <c r="G198" s="59"/>
      <c r="H198" s="53"/>
      <c r="I198" s="53"/>
      <c r="J198" s="60"/>
      <c r="K198" s="60"/>
      <c r="L198" s="60"/>
      <c r="M198" s="53"/>
      <c r="N198" s="61"/>
      <c r="O198" s="61"/>
      <c r="P198" s="53"/>
      <c r="Q198" s="62"/>
    </row>
    <row r="199" spans="1:17" ht="13.2">
      <c r="A199" s="58"/>
      <c r="B199" s="58"/>
      <c r="C199" s="58"/>
      <c r="D199" s="58"/>
      <c r="E199" s="58"/>
      <c r="F199" s="58"/>
      <c r="G199" s="59"/>
      <c r="H199" s="53"/>
      <c r="I199" s="53"/>
      <c r="J199" s="60"/>
      <c r="K199" s="60"/>
      <c r="L199" s="60"/>
      <c r="M199" s="53"/>
      <c r="N199" s="61"/>
      <c r="O199" s="61"/>
      <c r="P199" s="53"/>
      <c r="Q199" s="62"/>
    </row>
    <row r="200" spans="1:17" ht="13.2">
      <c r="A200" s="58"/>
      <c r="B200" s="58"/>
      <c r="C200" s="58"/>
      <c r="D200" s="58"/>
      <c r="E200" s="58"/>
      <c r="F200" s="58"/>
      <c r="G200" s="59"/>
      <c r="H200" s="53"/>
      <c r="I200" s="53"/>
      <c r="J200" s="60"/>
      <c r="K200" s="60"/>
      <c r="L200" s="60"/>
      <c r="M200" s="53"/>
      <c r="N200" s="61"/>
      <c r="O200" s="61"/>
      <c r="P200" s="53"/>
      <c r="Q200" s="62"/>
    </row>
    <row r="201" spans="1:17" ht="13.2">
      <c r="A201" s="58"/>
      <c r="B201" s="58"/>
      <c r="C201" s="58"/>
      <c r="D201" s="58"/>
      <c r="E201" s="58"/>
      <c r="F201" s="58"/>
      <c r="G201" s="59"/>
      <c r="H201" s="53"/>
      <c r="I201" s="53"/>
      <c r="J201" s="60"/>
      <c r="K201" s="60"/>
      <c r="L201" s="60"/>
      <c r="M201" s="53"/>
      <c r="N201" s="61"/>
      <c r="O201" s="61"/>
      <c r="P201" s="53"/>
      <c r="Q201" s="62"/>
    </row>
    <row r="202" spans="1:17" ht="13.2">
      <c r="A202" s="58"/>
      <c r="B202" s="58"/>
      <c r="C202" s="58"/>
      <c r="D202" s="58"/>
      <c r="E202" s="58"/>
      <c r="F202" s="58"/>
      <c r="G202" s="59"/>
      <c r="H202" s="53"/>
      <c r="I202" s="53"/>
      <c r="J202" s="60"/>
      <c r="K202" s="60"/>
      <c r="L202" s="60"/>
      <c r="M202" s="53"/>
      <c r="N202" s="61"/>
      <c r="O202" s="61"/>
      <c r="P202" s="53"/>
      <c r="Q202" s="62"/>
    </row>
    <row r="203" spans="1:17" ht="13.2">
      <c r="A203" s="58"/>
      <c r="B203" s="58"/>
      <c r="C203" s="58"/>
      <c r="D203" s="58"/>
      <c r="E203" s="58"/>
      <c r="F203" s="58"/>
      <c r="G203" s="59"/>
      <c r="H203" s="53"/>
      <c r="I203" s="53"/>
      <c r="J203" s="60"/>
      <c r="K203" s="60"/>
      <c r="L203" s="60"/>
      <c r="M203" s="53"/>
      <c r="N203" s="61"/>
      <c r="O203" s="61"/>
      <c r="P203" s="53"/>
      <c r="Q203" s="62"/>
    </row>
    <row r="204" spans="1:17" ht="13.2">
      <c r="A204" s="58"/>
      <c r="B204" s="58"/>
      <c r="C204" s="58"/>
      <c r="D204" s="58"/>
      <c r="E204" s="58"/>
      <c r="F204" s="58"/>
      <c r="G204" s="59"/>
      <c r="H204" s="53"/>
      <c r="I204" s="53"/>
      <c r="J204" s="60"/>
      <c r="K204" s="60"/>
      <c r="L204" s="60"/>
      <c r="M204" s="53"/>
      <c r="N204" s="61"/>
      <c r="O204" s="61"/>
      <c r="P204" s="53"/>
      <c r="Q204" s="62"/>
    </row>
    <row r="205" spans="1:17" ht="13.2">
      <c r="A205" s="58"/>
      <c r="B205" s="58"/>
      <c r="C205" s="58"/>
      <c r="D205" s="58"/>
      <c r="E205" s="58"/>
      <c r="F205" s="58"/>
      <c r="G205" s="59"/>
      <c r="H205" s="53"/>
      <c r="I205" s="53"/>
      <c r="J205" s="60"/>
      <c r="K205" s="60"/>
      <c r="L205" s="60"/>
      <c r="M205" s="53"/>
      <c r="N205" s="61"/>
      <c r="O205" s="61"/>
      <c r="P205" s="53"/>
      <c r="Q205" s="62"/>
    </row>
    <row r="206" spans="1:17" ht="13.2">
      <c r="A206" s="58"/>
      <c r="B206" s="58"/>
      <c r="C206" s="58"/>
      <c r="D206" s="58"/>
      <c r="E206" s="58"/>
      <c r="F206" s="58"/>
      <c r="G206" s="59"/>
      <c r="H206" s="53"/>
      <c r="I206" s="53"/>
      <c r="J206" s="60"/>
      <c r="K206" s="60"/>
      <c r="L206" s="60"/>
      <c r="M206" s="53"/>
      <c r="N206" s="61"/>
      <c r="O206" s="61"/>
      <c r="P206" s="53"/>
      <c r="Q206" s="62"/>
    </row>
    <row r="207" spans="1:17" ht="13.2">
      <c r="A207" s="58"/>
      <c r="B207" s="58"/>
      <c r="C207" s="58"/>
      <c r="D207" s="58"/>
      <c r="E207" s="58"/>
      <c r="F207" s="58"/>
      <c r="G207" s="59"/>
      <c r="H207" s="53"/>
      <c r="I207" s="53"/>
      <c r="J207" s="60"/>
      <c r="K207" s="60"/>
      <c r="L207" s="60"/>
      <c r="M207" s="53"/>
      <c r="N207" s="61"/>
      <c r="O207" s="61"/>
      <c r="P207" s="53"/>
      <c r="Q207" s="62"/>
    </row>
    <row r="208" spans="1:17" ht="13.2">
      <c r="A208" s="58"/>
      <c r="B208" s="58"/>
      <c r="C208" s="58"/>
      <c r="D208" s="58"/>
      <c r="E208" s="58"/>
      <c r="F208" s="58"/>
      <c r="G208" s="59"/>
      <c r="H208" s="53"/>
      <c r="I208" s="53"/>
      <c r="J208" s="60"/>
      <c r="K208" s="60"/>
      <c r="L208" s="60"/>
      <c r="M208" s="53"/>
      <c r="N208" s="61"/>
      <c r="O208" s="61"/>
      <c r="P208" s="53"/>
      <c r="Q208" s="62"/>
    </row>
    <row r="209" spans="1:17" ht="13.2">
      <c r="A209" s="58"/>
      <c r="B209" s="58"/>
      <c r="C209" s="58"/>
      <c r="D209" s="58"/>
      <c r="E209" s="58"/>
      <c r="F209" s="58"/>
      <c r="G209" s="59"/>
      <c r="H209" s="53"/>
      <c r="I209" s="53"/>
      <c r="J209" s="60"/>
      <c r="K209" s="60"/>
      <c r="L209" s="60"/>
      <c r="M209" s="53"/>
      <c r="N209" s="61"/>
      <c r="O209" s="61"/>
      <c r="P209" s="53"/>
      <c r="Q209" s="62"/>
    </row>
    <row r="210" spans="1:17" ht="13.2">
      <c r="A210" s="58"/>
      <c r="B210" s="58"/>
      <c r="C210" s="58"/>
      <c r="D210" s="58"/>
      <c r="E210" s="58"/>
      <c r="F210" s="58"/>
      <c r="G210" s="59"/>
      <c r="H210" s="53"/>
      <c r="I210" s="53"/>
      <c r="J210" s="60"/>
      <c r="K210" s="60"/>
      <c r="L210" s="60"/>
      <c r="M210" s="53"/>
      <c r="N210" s="61"/>
      <c r="O210" s="61"/>
      <c r="P210" s="53"/>
      <c r="Q210" s="62"/>
    </row>
    <row r="211" spans="1:17" ht="13.2">
      <c r="A211" s="58"/>
      <c r="B211" s="58"/>
      <c r="C211" s="58"/>
      <c r="D211" s="58"/>
      <c r="E211" s="58"/>
      <c r="F211" s="58"/>
      <c r="G211" s="59"/>
      <c r="H211" s="53"/>
      <c r="I211" s="53"/>
      <c r="J211" s="60"/>
      <c r="K211" s="60"/>
      <c r="L211" s="60"/>
      <c r="M211" s="53"/>
      <c r="N211" s="61"/>
      <c r="O211" s="61"/>
      <c r="P211" s="53"/>
      <c r="Q211" s="62"/>
    </row>
    <row r="212" spans="1:17" ht="13.2">
      <c r="A212" s="58"/>
      <c r="B212" s="58"/>
      <c r="C212" s="58"/>
      <c r="D212" s="58"/>
      <c r="E212" s="58"/>
      <c r="F212" s="58"/>
      <c r="G212" s="59"/>
      <c r="H212" s="53"/>
      <c r="I212" s="53"/>
      <c r="J212" s="60"/>
      <c r="K212" s="60"/>
      <c r="L212" s="60"/>
      <c r="M212" s="53"/>
      <c r="N212" s="61"/>
      <c r="O212" s="61"/>
      <c r="P212" s="53"/>
      <c r="Q212" s="62"/>
    </row>
    <row r="213" spans="1:17" ht="13.2">
      <c r="A213" s="58"/>
      <c r="B213" s="58"/>
      <c r="C213" s="58"/>
      <c r="D213" s="58"/>
      <c r="E213" s="58"/>
      <c r="F213" s="58"/>
      <c r="G213" s="59"/>
      <c r="H213" s="53"/>
      <c r="I213" s="53"/>
      <c r="J213" s="60"/>
      <c r="K213" s="60"/>
      <c r="L213" s="60"/>
      <c r="M213" s="53"/>
      <c r="N213" s="61"/>
      <c r="O213" s="61"/>
      <c r="P213" s="53"/>
      <c r="Q213" s="62"/>
    </row>
    <row r="214" spans="1:17" ht="13.2">
      <c r="A214" s="58"/>
      <c r="B214" s="58"/>
      <c r="C214" s="58"/>
      <c r="D214" s="58"/>
      <c r="E214" s="58"/>
      <c r="F214" s="58"/>
      <c r="G214" s="59"/>
      <c r="H214" s="53"/>
      <c r="I214" s="53"/>
      <c r="J214" s="60"/>
      <c r="K214" s="60"/>
      <c r="L214" s="60"/>
      <c r="M214" s="53"/>
      <c r="N214" s="61"/>
      <c r="O214" s="61"/>
      <c r="P214" s="53"/>
      <c r="Q214" s="62"/>
    </row>
    <row r="215" spans="1:17" ht="13.2">
      <c r="A215" s="58"/>
      <c r="B215" s="58"/>
      <c r="C215" s="58"/>
      <c r="D215" s="58"/>
      <c r="E215" s="58"/>
      <c r="F215" s="58"/>
      <c r="G215" s="59"/>
      <c r="H215" s="53"/>
      <c r="I215" s="53"/>
      <c r="J215" s="60"/>
      <c r="K215" s="60"/>
      <c r="L215" s="60"/>
      <c r="M215" s="53"/>
      <c r="N215" s="61"/>
      <c r="O215" s="61"/>
      <c r="P215" s="53"/>
      <c r="Q215" s="62"/>
    </row>
    <row r="216" spans="1:17" ht="13.2">
      <c r="A216" s="58"/>
      <c r="B216" s="58"/>
      <c r="C216" s="58"/>
      <c r="D216" s="58"/>
      <c r="E216" s="58"/>
      <c r="F216" s="58"/>
      <c r="G216" s="59"/>
      <c r="H216" s="53"/>
      <c r="I216" s="53"/>
      <c r="J216" s="60"/>
      <c r="K216" s="60"/>
      <c r="L216" s="60"/>
      <c r="M216" s="53"/>
      <c r="N216" s="61"/>
      <c r="O216" s="61"/>
      <c r="P216" s="53"/>
      <c r="Q216" s="62"/>
    </row>
    <row r="217" spans="1:17" ht="13.2">
      <c r="A217" s="58"/>
      <c r="B217" s="58"/>
      <c r="C217" s="58"/>
      <c r="D217" s="58"/>
      <c r="E217" s="58"/>
      <c r="F217" s="58"/>
      <c r="G217" s="59"/>
      <c r="H217" s="53"/>
      <c r="I217" s="53"/>
      <c r="J217" s="60"/>
      <c r="K217" s="60"/>
      <c r="L217" s="60"/>
      <c r="M217" s="53"/>
      <c r="N217" s="61"/>
      <c r="O217" s="61"/>
      <c r="P217" s="53"/>
      <c r="Q217" s="62"/>
    </row>
    <row r="218" spans="1:17" ht="13.2">
      <c r="A218" s="58"/>
      <c r="B218" s="58"/>
      <c r="C218" s="58"/>
      <c r="D218" s="58"/>
      <c r="E218" s="58"/>
      <c r="F218" s="58"/>
      <c r="G218" s="59"/>
      <c r="H218" s="53"/>
      <c r="I218" s="53"/>
      <c r="J218" s="60"/>
      <c r="K218" s="60"/>
      <c r="L218" s="60"/>
      <c r="M218" s="53"/>
      <c r="N218" s="61"/>
      <c r="O218" s="61"/>
      <c r="P218" s="53"/>
      <c r="Q218" s="62"/>
    </row>
    <row r="219" spans="1:17" ht="13.2">
      <c r="A219" s="58"/>
      <c r="B219" s="58"/>
      <c r="C219" s="58"/>
      <c r="D219" s="58"/>
      <c r="E219" s="58"/>
      <c r="F219" s="58"/>
      <c r="G219" s="59"/>
      <c r="H219" s="53"/>
      <c r="I219" s="53"/>
      <c r="J219" s="60"/>
      <c r="K219" s="60"/>
      <c r="L219" s="60"/>
      <c r="M219" s="53"/>
      <c r="N219" s="61"/>
      <c r="O219" s="61"/>
      <c r="P219" s="53"/>
      <c r="Q219" s="62"/>
    </row>
    <row r="220" spans="1:17" ht="13.2">
      <c r="A220" s="58"/>
      <c r="B220" s="58"/>
      <c r="C220" s="58"/>
      <c r="D220" s="58"/>
      <c r="E220" s="58"/>
      <c r="F220" s="58"/>
      <c r="G220" s="59"/>
      <c r="H220" s="53"/>
      <c r="I220" s="53"/>
      <c r="J220" s="60"/>
      <c r="K220" s="60"/>
      <c r="L220" s="60"/>
      <c r="M220" s="53"/>
      <c r="N220" s="61"/>
      <c r="O220" s="61"/>
      <c r="P220" s="53"/>
      <c r="Q220" s="62"/>
    </row>
    <row r="221" spans="1:17" ht="13.2">
      <c r="A221" s="58"/>
      <c r="B221" s="58"/>
      <c r="C221" s="58"/>
      <c r="D221" s="58"/>
      <c r="E221" s="58"/>
      <c r="F221" s="58"/>
      <c r="G221" s="59"/>
      <c r="H221" s="53"/>
      <c r="I221" s="53"/>
      <c r="J221" s="60"/>
      <c r="K221" s="60"/>
      <c r="L221" s="60"/>
      <c r="M221" s="53"/>
      <c r="N221" s="61"/>
      <c r="O221" s="61"/>
      <c r="P221" s="53"/>
      <c r="Q221" s="62"/>
    </row>
    <row r="222" spans="1:17" ht="13.2">
      <c r="A222" s="58"/>
      <c r="B222" s="58"/>
      <c r="C222" s="58"/>
      <c r="D222" s="58"/>
      <c r="E222" s="58"/>
      <c r="F222" s="58"/>
      <c r="G222" s="59"/>
      <c r="H222" s="53"/>
      <c r="I222" s="53"/>
      <c r="J222" s="60"/>
      <c r="K222" s="60"/>
      <c r="L222" s="60"/>
      <c r="M222" s="53"/>
      <c r="N222" s="61"/>
      <c r="O222" s="61"/>
      <c r="P222" s="53"/>
      <c r="Q222" s="62"/>
    </row>
    <row r="223" spans="1:17" ht="13.2">
      <c r="A223" s="58"/>
      <c r="B223" s="58"/>
      <c r="C223" s="58"/>
      <c r="D223" s="58"/>
      <c r="E223" s="58"/>
      <c r="F223" s="58"/>
      <c r="G223" s="59"/>
      <c r="H223" s="53"/>
      <c r="I223" s="53"/>
      <c r="J223" s="60"/>
      <c r="K223" s="60"/>
      <c r="L223" s="60"/>
      <c r="M223" s="53"/>
      <c r="N223" s="61"/>
      <c r="O223" s="61"/>
      <c r="P223" s="53"/>
      <c r="Q223" s="62"/>
    </row>
    <row r="224" spans="1:17" ht="13.2">
      <c r="A224" s="58"/>
      <c r="B224" s="58"/>
      <c r="C224" s="58"/>
      <c r="D224" s="58"/>
      <c r="E224" s="58"/>
      <c r="F224" s="58"/>
      <c r="G224" s="59"/>
      <c r="H224" s="53"/>
      <c r="I224" s="53"/>
      <c r="J224" s="60"/>
      <c r="K224" s="60"/>
      <c r="L224" s="60"/>
      <c r="M224" s="53"/>
      <c r="N224" s="61"/>
      <c r="O224" s="61"/>
      <c r="P224" s="53"/>
      <c r="Q224" s="62"/>
    </row>
    <row r="225" spans="1:17" ht="13.2">
      <c r="A225" s="58"/>
      <c r="B225" s="58"/>
      <c r="C225" s="58"/>
      <c r="D225" s="58"/>
      <c r="E225" s="58"/>
      <c r="F225" s="58"/>
      <c r="G225" s="59"/>
      <c r="H225" s="53"/>
      <c r="I225" s="53"/>
      <c r="J225" s="60"/>
      <c r="K225" s="60"/>
      <c r="L225" s="60"/>
      <c r="M225" s="53"/>
      <c r="N225" s="61"/>
      <c r="O225" s="61"/>
      <c r="P225" s="53"/>
      <c r="Q225" s="62"/>
    </row>
    <row r="226" spans="1:17" ht="13.2">
      <c r="A226" s="58"/>
      <c r="B226" s="58"/>
      <c r="C226" s="58"/>
      <c r="D226" s="58"/>
      <c r="E226" s="58"/>
      <c r="F226" s="58"/>
      <c r="G226" s="59"/>
      <c r="H226" s="53"/>
      <c r="I226" s="53"/>
      <c r="J226" s="60"/>
      <c r="K226" s="60"/>
      <c r="L226" s="60"/>
      <c r="M226" s="53"/>
      <c r="N226" s="61"/>
      <c r="O226" s="61"/>
      <c r="P226" s="53"/>
      <c r="Q226" s="62"/>
    </row>
    <row r="227" spans="1:17" ht="13.2">
      <c r="A227" s="58"/>
      <c r="B227" s="58"/>
      <c r="C227" s="58"/>
      <c r="D227" s="58"/>
      <c r="E227" s="58"/>
      <c r="F227" s="58"/>
      <c r="G227" s="59"/>
      <c r="H227" s="53"/>
      <c r="I227" s="53"/>
      <c r="J227" s="60"/>
      <c r="K227" s="60"/>
      <c r="L227" s="60"/>
      <c r="M227" s="53"/>
      <c r="N227" s="61"/>
      <c r="O227" s="61"/>
      <c r="P227" s="53"/>
      <c r="Q227" s="62"/>
    </row>
    <row r="228" spans="1:17" ht="13.2">
      <c r="A228" s="58"/>
      <c r="B228" s="58"/>
      <c r="C228" s="58"/>
      <c r="D228" s="58"/>
      <c r="E228" s="58"/>
      <c r="F228" s="58"/>
      <c r="G228" s="59"/>
      <c r="H228" s="53"/>
      <c r="I228" s="53"/>
      <c r="J228" s="60"/>
      <c r="K228" s="60"/>
      <c r="L228" s="60"/>
      <c r="M228" s="53"/>
      <c r="N228" s="61"/>
      <c r="O228" s="61"/>
      <c r="P228" s="53"/>
      <c r="Q228" s="62"/>
    </row>
    <row r="229" spans="1:17" ht="13.2">
      <c r="A229" s="58"/>
      <c r="B229" s="58"/>
      <c r="C229" s="58"/>
      <c r="D229" s="58"/>
      <c r="E229" s="58"/>
      <c r="F229" s="58"/>
      <c r="G229" s="59"/>
      <c r="H229" s="53"/>
      <c r="I229" s="53"/>
      <c r="J229" s="60"/>
      <c r="K229" s="60"/>
      <c r="L229" s="60"/>
      <c r="M229" s="53"/>
      <c r="N229" s="61"/>
      <c r="O229" s="61"/>
      <c r="P229" s="53"/>
      <c r="Q229" s="62"/>
    </row>
    <row r="230" spans="1:17" ht="13.2">
      <c r="A230" s="58"/>
      <c r="B230" s="58"/>
      <c r="C230" s="58"/>
      <c r="D230" s="58"/>
      <c r="E230" s="58"/>
      <c r="F230" s="58"/>
      <c r="G230" s="59"/>
      <c r="H230" s="53"/>
      <c r="I230" s="53"/>
      <c r="J230" s="60"/>
      <c r="K230" s="60"/>
      <c r="L230" s="60"/>
      <c r="M230" s="53"/>
      <c r="N230" s="61"/>
      <c r="O230" s="61"/>
      <c r="P230" s="53"/>
      <c r="Q230" s="62"/>
    </row>
    <row r="231" spans="1:17" ht="13.2">
      <c r="A231" s="58"/>
      <c r="B231" s="58"/>
      <c r="C231" s="58"/>
      <c r="D231" s="58"/>
      <c r="E231" s="58"/>
      <c r="F231" s="58"/>
      <c r="G231" s="59"/>
      <c r="H231" s="53"/>
      <c r="I231" s="53"/>
      <c r="J231" s="60"/>
      <c r="K231" s="60"/>
      <c r="L231" s="60"/>
      <c r="M231" s="53"/>
      <c r="N231" s="61"/>
      <c r="O231" s="61"/>
      <c r="P231" s="53"/>
      <c r="Q231" s="62"/>
    </row>
    <row r="232" spans="1:17" ht="13.2">
      <c r="A232" s="58"/>
      <c r="B232" s="58"/>
      <c r="C232" s="58"/>
      <c r="D232" s="58"/>
      <c r="E232" s="58"/>
      <c r="F232" s="58"/>
      <c r="G232" s="59"/>
      <c r="H232" s="53"/>
      <c r="I232" s="53"/>
      <c r="J232" s="60"/>
      <c r="K232" s="60"/>
      <c r="L232" s="60"/>
      <c r="M232" s="53"/>
      <c r="N232" s="61"/>
      <c r="O232" s="61"/>
      <c r="P232" s="53"/>
      <c r="Q232" s="62"/>
    </row>
    <row r="233" spans="1:17" ht="13.2">
      <c r="A233" s="58"/>
      <c r="B233" s="58"/>
      <c r="C233" s="58"/>
      <c r="D233" s="58"/>
      <c r="E233" s="58"/>
      <c r="F233" s="58"/>
      <c r="G233" s="59"/>
      <c r="H233" s="53"/>
      <c r="I233" s="53"/>
      <c r="J233" s="60"/>
      <c r="K233" s="60"/>
      <c r="L233" s="60"/>
      <c r="M233" s="53"/>
      <c r="N233" s="61"/>
      <c r="O233" s="61"/>
      <c r="P233" s="53"/>
      <c r="Q233" s="62"/>
    </row>
    <row r="234" spans="1:17" ht="13.2">
      <c r="A234" s="58"/>
      <c r="B234" s="58"/>
      <c r="C234" s="58"/>
      <c r="D234" s="58"/>
      <c r="E234" s="58"/>
      <c r="F234" s="58"/>
      <c r="G234" s="59"/>
      <c r="H234" s="53"/>
      <c r="I234" s="53"/>
      <c r="J234" s="60"/>
      <c r="K234" s="60"/>
      <c r="L234" s="60"/>
      <c r="M234" s="53"/>
      <c r="N234" s="61"/>
      <c r="O234" s="61"/>
      <c r="P234" s="53"/>
      <c r="Q234" s="62"/>
    </row>
    <row r="235" spans="1:17" ht="13.2">
      <c r="A235" s="58"/>
      <c r="B235" s="58"/>
      <c r="C235" s="58"/>
      <c r="D235" s="58"/>
      <c r="E235" s="58"/>
      <c r="F235" s="58"/>
      <c r="G235" s="59"/>
      <c r="H235" s="53"/>
      <c r="I235" s="53"/>
      <c r="J235" s="60"/>
      <c r="K235" s="60"/>
      <c r="L235" s="60"/>
      <c r="M235" s="53"/>
      <c r="N235" s="61"/>
      <c r="O235" s="61"/>
      <c r="P235" s="53"/>
      <c r="Q235" s="62"/>
    </row>
    <row r="236" spans="1:17" ht="13.2">
      <c r="A236" s="58"/>
      <c r="B236" s="58"/>
      <c r="C236" s="58"/>
      <c r="D236" s="58"/>
      <c r="E236" s="58"/>
      <c r="F236" s="58"/>
      <c r="G236" s="59"/>
      <c r="H236" s="53"/>
      <c r="I236" s="53"/>
      <c r="J236" s="60"/>
      <c r="K236" s="60"/>
      <c r="L236" s="60"/>
      <c r="M236" s="53"/>
      <c r="N236" s="61"/>
      <c r="O236" s="61"/>
      <c r="P236" s="53"/>
      <c r="Q236" s="62"/>
    </row>
    <row r="237" spans="1:17" ht="13.2">
      <c r="A237" s="58"/>
      <c r="B237" s="58"/>
      <c r="C237" s="58"/>
      <c r="D237" s="58"/>
      <c r="E237" s="58"/>
      <c r="F237" s="58"/>
      <c r="G237" s="59"/>
      <c r="H237" s="53"/>
      <c r="I237" s="53"/>
      <c r="J237" s="60"/>
      <c r="K237" s="60"/>
      <c r="L237" s="60"/>
      <c r="M237" s="53"/>
      <c r="N237" s="61"/>
      <c r="O237" s="61"/>
      <c r="P237" s="53"/>
      <c r="Q237" s="62"/>
    </row>
    <row r="238" spans="1:17" ht="13.2">
      <c r="A238" s="58"/>
      <c r="B238" s="58"/>
      <c r="C238" s="58"/>
      <c r="D238" s="58"/>
      <c r="E238" s="58"/>
      <c r="F238" s="58"/>
      <c r="G238" s="59"/>
      <c r="H238" s="53"/>
      <c r="I238" s="53"/>
      <c r="J238" s="60"/>
      <c r="K238" s="60"/>
      <c r="L238" s="60"/>
      <c r="M238" s="53"/>
      <c r="N238" s="61"/>
      <c r="O238" s="61"/>
      <c r="P238" s="53"/>
      <c r="Q238" s="62"/>
    </row>
    <row r="239" spans="1:17" ht="13.2">
      <c r="A239" s="58"/>
      <c r="B239" s="58"/>
      <c r="C239" s="58"/>
      <c r="D239" s="58"/>
      <c r="E239" s="58"/>
      <c r="F239" s="58"/>
      <c r="G239" s="59"/>
      <c r="H239" s="53"/>
      <c r="I239" s="53"/>
      <c r="J239" s="60"/>
      <c r="K239" s="60"/>
      <c r="L239" s="60"/>
      <c r="M239" s="53"/>
      <c r="N239" s="61"/>
      <c r="O239" s="61"/>
      <c r="P239" s="53"/>
      <c r="Q239" s="62"/>
    </row>
    <row r="240" spans="1:17" ht="13.2">
      <c r="A240" s="58"/>
      <c r="B240" s="58"/>
      <c r="C240" s="58"/>
      <c r="D240" s="58"/>
      <c r="E240" s="58"/>
      <c r="F240" s="58"/>
      <c r="G240" s="59"/>
      <c r="H240" s="53"/>
      <c r="I240" s="53"/>
      <c r="J240" s="60"/>
      <c r="K240" s="60"/>
      <c r="L240" s="60"/>
      <c r="M240" s="53"/>
      <c r="N240" s="61"/>
      <c r="O240" s="61"/>
      <c r="P240" s="53"/>
      <c r="Q240" s="62"/>
    </row>
    <row r="241" spans="1:17" ht="13.2">
      <c r="A241" s="58"/>
      <c r="B241" s="58"/>
      <c r="C241" s="58"/>
      <c r="D241" s="58"/>
      <c r="E241" s="58"/>
      <c r="F241" s="58"/>
      <c r="G241" s="59"/>
      <c r="H241" s="53"/>
      <c r="I241" s="53"/>
      <c r="J241" s="60"/>
      <c r="K241" s="60"/>
      <c r="L241" s="60"/>
      <c r="M241" s="53"/>
      <c r="N241" s="61"/>
      <c r="O241" s="61"/>
      <c r="P241" s="53"/>
      <c r="Q241" s="62"/>
    </row>
    <row r="242" spans="1:17" ht="13.2">
      <c r="A242" s="58"/>
      <c r="B242" s="58"/>
      <c r="C242" s="58"/>
      <c r="D242" s="58"/>
      <c r="E242" s="58"/>
      <c r="F242" s="58"/>
      <c r="G242" s="59"/>
      <c r="H242" s="53"/>
      <c r="I242" s="53"/>
      <c r="J242" s="60"/>
      <c r="K242" s="60"/>
      <c r="L242" s="60"/>
      <c r="M242" s="53"/>
      <c r="N242" s="61"/>
      <c r="O242" s="61"/>
      <c r="P242" s="53"/>
      <c r="Q242" s="62"/>
    </row>
    <row r="243" spans="1:17" ht="13.2">
      <c r="A243" s="58"/>
      <c r="B243" s="58"/>
      <c r="C243" s="58"/>
      <c r="D243" s="58"/>
      <c r="E243" s="58"/>
      <c r="F243" s="58"/>
      <c r="G243" s="59"/>
      <c r="H243" s="53"/>
      <c r="I243" s="53"/>
      <c r="J243" s="60"/>
      <c r="K243" s="60"/>
      <c r="L243" s="60"/>
      <c r="M243" s="53"/>
      <c r="N243" s="61"/>
      <c r="O243" s="61"/>
      <c r="P243" s="53"/>
      <c r="Q243" s="62"/>
    </row>
    <row r="244" spans="1:17" ht="13.2">
      <c r="A244" s="58"/>
      <c r="B244" s="58"/>
      <c r="C244" s="58"/>
      <c r="D244" s="58"/>
      <c r="E244" s="58"/>
      <c r="F244" s="58"/>
      <c r="G244" s="59"/>
      <c r="H244" s="53"/>
      <c r="I244" s="53"/>
      <c r="J244" s="60"/>
      <c r="K244" s="60"/>
      <c r="L244" s="60"/>
      <c r="M244" s="53"/>
      <c r="N244" s="61"/>
      <c r="O244" s="61"/>
      <c r="P244" s="53"/>
      <c r="Q244" s="62"/>
    </row>
    <row r="245" spans="1:17" ht="13.2">
      <c r="A245" s="58"/>
      <c r="B245" s="58"/>
      <c r="C245" s="58"/>
      <c r="D245" s="58"/>
      <c r="E245" s="58"/>
      <c r="F245" s="58"/>
      <c r="G245" s="59"/>
      <c r="H245" s="53"/>
      <c r="I245" s="53"/>
      <c r="J245" s="60"/>
      <c r="K245" s="60"/>
      <c r="L245" s="60"/>
      <c r="M245" s="53"/>
      <c r="N245" s="61"/>
      <c r="O245" s="61"/>
      <c r="P245" s="53"/>
      <c r="Q245" s="62"/>
    </row>
    <row r="246" spans="1:17" ht="13.2">
      <c r="A246" s="58"/>
      <c r="B246" s="58"/>
      <c r="C246" s="58"/>
      <c r="D246" s="58"/>
      <c r="E246" s="58"/>
      <c r="F246" s="58"/>
      <c r="G246" s="59"/>
      <c r="H246" s="53"/>
      <c r="I246" s="53"/>
      <c r="J246" s="60"/>
      <c r="K246" s="60"/>
      <c r="L246" s="60"/>
      <c r="M246" s="53"/>
      <c r="N246" s="61"/>
      <c r="O246" s="61"/>
      <c r="P246" s="53"/>
      <c r="Q246" s="62"/>
    </row>
    <row r="247" spans="1:17" ht="13.2">
      <c r="A247" s="58"/>
      <c r="B247" s="58"/>
      <c r="C247" s="58"/>
      <c r="D247" s="58"/>
      <c r="E247" s="58"/>
      <c r="F247" s="58"/>
      <c r="G247" s="59"/>
      <c r="H247" s="53"/>
      <c r="I247" s="53"/>
      <c r="J247" s="60"/>
      <c r="K247" s="60"/>
      <c r="L247" s="60"/>
      <c r="M247" s="53"/>
      <c r="N247" s="61"/>
      <c r="O247" s="61"/>
      <c r="P247" s="53"/>
      <c r="Q247" s="62"/>
    </row>
    <row r="248" spans="1:17" ht="13.2">
      <c r="A248" s="58"/>
      <c r="B248" s="58"/>
      <c r="C248" s="58"/>
      <c r="D248" s="58"/>
      <c r="E248" s="58"/>
      <c r="F248" s="58"/>
      <c r="G248" s="59"/>
      <c r="H248" s="53"/>
      <c r="I248" s="53"/>
      <c r="J248" s="60"/>
      <c r="K248" s="60"/>
      <c r="L248" s="60"/>
      <c r="M248" s="53"/>
      <c r="N248" s="61"/>
      <c r="O248" s="61"/>
      <c r="P248" s="53"/>
      <c r="Q248" s="62"/>
    </row>
    <row r="249" spans="1:17" ht="13.2">
      <c r="A249" s="58"/>
      <c r="B249" s="58"/>
      <c r="C249" s="58"/>
      <c r="D249" s="58"/>
      <c r="E249" s="58"/>
      <c r="F249" s="58"/>
      <c r="G249" s="59"/>
      <c r="H249" s="53"/>
      <c r="I249" s="53"/>
      <c r="J249" s="60"/>
      <c r="K249" s="60"/>
      <c r="L249" s="60"/>
      <c r="M249" s="53"/>
      <c r="N249" s="61"/>
      <c r="O249" s="61"/>
      <c r="P249" s="53"/>
      <c r="Q249" s="62"/>
    </row>
    <row r="250" spans="1:17" ht="13.2">
      <c r="A250" s="58"/>
      <c r="B250" s="58"/>
      <c r="C250" s="58"/>
      <c r="D250" s="58"/>
      <c r="E250" s="58"/>
      <c r="F250" s="58"/>
      <c r="G250" s="59"/>
      <c r="H250" s="53"/>
      <c r="I250" s="53"/>
      <c r="J250" s="60"/>
      <c r="K250" s="60"/>
      <c r="L250" s="60"/>
      <c r="M250" s="53"/>
      <c r="N250" s="61"/>
      <c r="O250" s="61"/>
      <c r="P250" s="53"/>
      <c r="Q250" s="62"/>
    </row>
    <row r="251" spans="1:17" ht="13.2">
      <c r="A251" s="58"/>
      <c r="B251" s="58"/>
      <c r="C251" s="58"/>
      <c r="D251" s="58"/>
      <c r="E251" s="58"/>
      <c r="F251" s="58"/>
      <c r="G251" s="59"/>
      <c r="H251" s="53"/>
      <c r="I251" s="53"/>
      <c r="J251" s="60"/>
      <c r="K251" s="60"/>
      <c r="L251" s="60"/>
      <c r="M251" s="53"/>
      <c r="N251" s="61"/>
      <c r="O251" s="61"/>
      <c r="P251" s="53"/>
      <c r="Q251" s="62"/>
    </row>
    <row r="252" spans="1:17" ht="13.2">
      <c r="A252" s="58"/>
      <c r="B252" s="58"/>
      <c r="C252" s="58"/>
      <c r="D252" s="58"/>
      <c r="E252" s="58"/>
      <c r="F252" s="58"/>
      <c r="G252" s="59"/>
      <c r="H252" s="53"/>
      <c r="I252" s="53"/>
      <c r="J252" s="60"/>
      <c r="K252" s="60"/>
      <c r="L252" s="60"/>
      <c r="M252" s="53"/>
      <c r="N252" s="61"/>
      <c r="O252" s="61"/>
      <c r="P252" s="53"/>
      <c r="Q252" s="62"/>
    </row>
    <row r="253" spans="1:17" ht="13.2">
      <c r="A253" s="58"/>
      <c r="B253" s="58"/>
      <c r="C253" s="58"/>
      <c r="D253" s="58"/>
      <c r="E253" s="58"/>
      <c r="F253" s="58"/>
      <c r="G253" s="59"/>
      <c r="H253" s="53"/>
      <c r="I253" s="53"/>
      <c r="J253" s="60"/>
      <c r="K253" s="60"/>
      <c r="L253" s="60"/>
      <c r="M253" s="53"/>
      <c r="N253" s="61"/>
      <c r="O253" s="61"/>
      <c r="P253" s="53"/>
      <c r="Q253" s="62"/>
    </row>
    <row r="254" spans="1:17" ht="13.2">
      <c r="A254" s="58"/>
      <c r="B254" s="58"/>
      <c r="C254" s="58"/>
      <c r="D254" s="58"/>
      <c r="E254" s="58"/>
      <c r="F254" s="58"/>
      <c r="G254" s="59"/>
      <c r="H254" s="53"/>
      <c r="I254" s="53"/>
      <c r="J254" s="60"/>
      <c r="K254" s="60"/>
      <c r="L254" s="60"/>
      <c r="M254" s="53"/>
      <c r="N254" s="61"/>
      <c r="O254" s="61"/>
      <c r="P254" s="53"/>
      <c r="Q254" s="62"/>
    </row>
    <row r="255" spans="1:17" ht="13.2">
      <c r="A255" s="58"/>
      <c r="B255" s="58"/>
      <c r="C255" s="58"/>
      <c r="D255" s="58"/>
      <c r="E255" s="58"/>
      <c r="F255" s="58"/>
      <c r="G255" s="59"/>
      <c r="H255" s="53"/>
      <c r="I255" s="53"/>
      <c r="J255" s="60"/>
      <c r="K255" s="60"/>
      <c r="L255" s="60"/>
      <c r="M255" s="53"/>
      <c r="N255" s="61"/>
      <c r="O255" s="61"/>
      <c r="P255" s="53"/>
      <c r="Q255" s="62"/>
    </row>
    <row r="256" spans="1:17" ht="13.2">
      <c r="A256" s="58"/>
      <c r="B256" s="58"/>
      <c r="C256" s="58"/>
      <c r="D256" s="58"/>
      <c r="E256" s="58"/>
      <c r="F256" s="58"/>
      <c r="G256" s="59"/>
      <c r="H256" s="53"/>
      <c r="I256" s="53"/>
      <c r="J256" s="60"/>
      <c r="K256" s="60"/>
      <c r="L256" s="60"/>
      <c r="M256" s="53"/>
      <c r="N256" s="61"/>
      <c r="O256" s="61"/>
      <c r="P256" s="53"/>
      <c r="Q256" s="62"/>
    </row>
    <row r="257" spans="1:17" ht="13.2">
      <c r="A257" s="58"/>
      <c r="B257" s="58"/>
      <c r="C257" s="58"/>
      <c r="D257" s="58"/>
      <c r="E257" s="58"/>
      <c r="F257" s="58"/>
      <c r="G257" s="59"/>
      <c r="H257" s="53"/>
      <c r="I257" s="53"/>
      <c r="J257" s="60"/>
      <c r="K257" s="60"/>
      <c r="L257" s="60"/>
      <c r="M257" s="53"/>
      <c r="N257" s="61"/>
      <c r="O257" s="61"/>
      <c r="P257" s="53"/>
      <c r="Q257" s="62"/>
    </row>
    <row r="258" spans="1:17" ht="13.2">
      <c r="A258" s="58"/>
      <c r="B258" s="58"/>
      <c r="C258" s="58"/>
      <c r="D258" s="58"/>
      <c r="E258" s="58"/>
      <c r="F258" s="58"/>
      <c r="G258" s="59"/>
      <c r="H258" s="53"/>
      <c r="I258" s="53"/>
      <c r="J258" s="60"/>
      <c r="K258" s="60"/>
      <c r="L258" s="60"/>
      <c r="M258" s="53"/>
      <c r="N258" s="61"/>
      <c r="O258" s="61"/>
      <c r="P258" s="53"/>
      <c r="Q258" s="62"/>
    </row>
    <row r="259" spans="1:17" ht="13.2">
      <c r="A259" s="58"/>
      <c r="B259" s="58"/>
      <c r="C259" s="58"/>
      <c r="D259" s="58"/>
      <c r="E259" s="58"/>
      <c r="F259" s="58"/>
      <c r="G259" s="59"/>
      <c r="H259" s="53"/>
      <c r="I259" s="53"/>
      <c r="J259" s="60"/>
      <c r="K259" s="60"/>
      <c r="L259" s="60"/>
      <c r="M259" s="53"/>
      <c r="N259" s="61"/>
      <c r="O259" s="61"/>
      <c r="P259" s="53"/>
      <c r="Q259" s="62"/>
    </row>
    <row r="260" spans="1:17" ht="13.2">
      <c r="A260" s="58"/>
      <c r="B260" s="58"/>
      <c r="C260" s="58"/>
      <c r="D260" s="58"/>
      <c r="E260" s="58"/>
      <c r="F260" s="58"/>
      <c r="G260" s="59"/>
      <c r="H260" s="53"/>
      <c r="I260" s="53"/>
      <c r="J260" s="60"/>
      <c r="K260" s="60"/>
      <c r="L260" s="60"/>
      <c r="M260" s="53"/>
      <c r="N260" s="61"/>
      <c r="O260" s="61"/>
      <c r="P260" s="53"/>
      <c r="Q260" s="62"/>
    </row>
    <row r="261" spans="1:17" ht="13.2">
      <c r="A261" s="58"/>
      <c r="B261" s="58"/>
      <c r="C261" s="58"/>
      <c r="D261" s="58"/>
      <c r="E261" s="58"/>
      <c r="F261" s="58"/>
      <c r="G261" s="59"/>
      <c r="H261" s="53"/>
      <c r="I261" s="53"/>
      <c r="J261" s="60"/>
      <c r="K261" s="60"/>
      <c r="L261" s="60"/>
      <c r="M261" s="53"/>
      <c r="N261" s="61"/>
      <c r="O261" s="61"/>
      <c r="P261" s="53"/>
      <c r="Q261" s="62"/>
    </row>
    <row r="262" spans="1:17" ht="13.2">
      <c r="A262" s="58"/>
      <c r="B262" s="58"/>
      <c r="C262" s="58"/>
      <c r="D262" s="58"/>
      <c r="E262" s="58"/>
      <c r="F262" s="58"/>
      <c r="G262" s="59"/>
      <c r="H262" s="53"/>
      <c r="I262" s="53"/>
      <c r="J262" s="60"/>
      <c r="K262" s="60"/>
      <c r="L262" s="60"/>
      <c r="M262" s="53"/>
      <c r="N262" s="61"/>
      <c r="O262" s="61"/>
      <c r="P262" s="53"/>
      <c r="Q262" s="62"/>
    </row>
    <row r="263" spans="1:17" ht="13.2">
      <c r="A263" s="58"/>
      <c r="B263" s="58"/>
      <c r="C263" s="58"/>
      <c r="D263" s="58"/>
      <c r="E263" s="58"/>
      <c r="F263" s="58"/>
      <c r="G263" s="59"/>
      <c r="H263" s="53"/>
      <c r="I263" s="53"/>
      <c r="J263" s="60"/>
      <c r="K263" s="60"/>
      <c r="L263" s="60"/>
      <c r="M263" s="53"/>
      <c r="N263" s="61"/>
      <c r="O263" s="61"/>
      <c r="P263" s="53"/>
      <c r="Q263" s="62"/>
    </row>
    <row r="264" spans="1:17" ht="13.2">
      <c r="A264" s="58"/>
      <c r="B264" s="58"/>
      <c r="C264" s="58"/>
      <c r="D264" s="58"/>
      <c r="E264" s="58"/>
      <c r="F264" s="58"/>
      <c r="G264" s="59"/>
      <c r="H264" s="53"/>
      <c r="I264" s="53"/>
      <c r="J264" s="60"/>
      <c r="K264" s="60"/>
      <c r="L264" s="60"/>
      <c r="M264" s="53"/>
      <c r="N264" s="61"/>
      <c r="O264" s="61"/>
      <c r="P264" s="53"/>
      <c r="Q264" s="62"/>
    </row>
    <row r="265" spans="1:17" ht="13.2">
      <c r="A265" s="58"/>
      <c r="B265" s="58"/>
      <c r="C265" s="58"/>
      <c r="D265" s="58"/>
      <c r="E265" s="58"/>
      <c r="F265" s="58"/>
      <c r="G265" s="59"/>
      <c r="H265" s="53"/>
      <c r="I265" s="53"/>
      <c r="J265" s="60"/>
      <c r="K265" s="60"/>
      <c r="L265" s="60"/>
      <c r="M265" s="53"/>
      <c r="N265" s="61"/>
      <c r="O265" s="61"/>
      <c r="P265" s="53"/>
      <c r="Q265" s="62"/>
    </row>
    <row r="266" spans="1:17" ht="13.2">
      <c r="A266" s="58"/>
      <c r="B266" s="58"/>
      <c r="C266" s="58"/>
      <c r="D266" s="58"/>
      <c r="E266" s="58"/>
      <c r="F266" s="58"/>
      <c r="G266" s="59"/>
      <c r="H266" s="53"/>
      <c r="I266" s="53"/>
      <c r="J266" s="60"/>
      <c r="K266" s="60"/>
      <c r="L266" s="60"/>
      <c r="M266" s="53"/>
      <c r="N266" s="61"/>
      <c r="O266" s="61"/>
      <c r="P266" s="53"/>
      <c r="Q266" s="62"/>
    </row>
    <row r="267" spans="1:17" ht="13.2">
      <c r="A267" s="58"/>
      <c r="B267" s="58"/>
      <c r="C267" s="58"/>
      <c r="D267" s="58"/>
      <c r="E267" s="58"/>
      <c r="F267" s="58"/>
      <c r="G267" s="59"/>
      <c r="H267" s="53"/>
      <c r="I267" s="53"/>
      <c r="J267" s="60"/>
      <c r="K267" s="60"/>
      <c r="L267" s="60"/>
      <c r="M267" s="53"/>
      <c r="N267" s="61"/>
      <c r="O267" s="61"/>
      <c r="P267" s="53"/>
      <c r="Q267" s="62"/>
    </row>
    <row r="268" spans="1:17" ht="13.2">
      <c r="A268" s="58"/>
      <c r="B268" s="58"/>
      <c r="C268" s="58"/>
      <c r="D268" s="58"/>
      <c r="E268" s="58"/>
      <c r="F268" s="58"/>
      <c r="G268" s="59"/>
      <c r="H268" s="53"/>
      <c r="I268" s="53"/>
      <c r="J268" s="60"/>
      <c r="K268" s="60"/>
      <c r="L268" s="60"/>
      <c r="M268" s="53"/>
      <c r="N268" s="61"/>
      <c r="O268" s="61"/>
      <c r="P268" s="53"/>
      <c r="Q268" s="62"/>
    </row>
    <row r="269" spans="1:17" ht="13.2">
      <c r="A269" s="58"/>
      <c r="B269" s="58"/>
      <c r="C269" s="58"/>
      <c r="D269" s="58"/>
      <c r="E269" s="58"/>
      <c r="F269" s="58"/>
      <c r="G269" s="59"/>
      <c r="H269" s="53"/>
      <c r="I269" s="53"/>
      <c r="J269" s="60"/>
      <c r="K269" s="60"/>
      <c r="L269" s="60"/>
      <c r="M269" s="53"/>
      <c r="N269" s="61"/>
      <c r="O269" s="61"/>
      <c r="P269" s="53"/>
      <c r="Q269" s="62"/>
    </row>
    <row r="270" spans="1:17" ht="13.2">
      <c r="A270" s="58"/>
      <c r="B270" s="58"/>
      <c r="C270" s="58"/>
      <c r="D270" s="58"/>
      <c r="E270" s="58"/>
      <c r="F270" s="58"/>
      <c r="G270" s="59"/>
      <c r="H270" s="53"/>
      <c r="I270" s="53"/>
      <c r="J270" s="60"/>
      <c r="K270" s="60"/>
      <c r="L270" s="60"/>
      <c r="M270" s="53"/>
      <c r="N270" s="61"/>
      <c r="O270" s="61"/>
      <c r="P270" s="53"/>
      <c r="Q270" s="62"/>
    </row>
    <row r="271" spans="1:17" ht="13.2">
      <c r="A271" s="58"/>
      <c r="B271" s="58"/>
      <c r="C271" s="58"/>
      <c r="D271" s="58"/>
      <c r="E271" s="58"/>
      <c r="F271" s="58"/>
      <c r="G271" s="59"/>
      <c r="H271" s="53"/>
      <c r="I271" s="53"/>
      <c r="J271" s="60"/>
      <c r="K271" s="60"/>
      <c r="L271" s="60"/>
      <c r="M271" s="53"/>
      <c r="N271" s="61"/>
      <c r="O271" s="61"/>
      <c r="P271" s="53"/>
      <c r="Q271" s="62"/>
    </row>
    <row r="272" spans="1:17" ht="13.2">
      <c r="A272" s="58"/>
      <c r="B272" s="58"/>
      <c r="C272" s="58"/>
      <c r="D272" s="58"/>
      <c r="E272" s="58"/>
      <c r="F272" s="58"/>
      <c r="G272" s="59"/>
      <c r="H272" s="53"/>
      <c r="I272" s="53"/>
      <c r="J272" s="60"/>
      <c r="K272" s="60"/>
      <c r="L272" s="60"/>
      <c r="M272" s="53"/>
      <c r="N272" s="61"/>
      <c r="O272" s="61"/>
      <c r="P272" s="53"/>
      <c r="Q272" s="62"/>
    </row>
    <row r="273" spans="1:17" ht="13.2">
      <c r="A273" s="58"/>
      <c r="B273" s="58"/>
      <c r="C273" s="58"/>
      <c r="D273" s="58"/>
      <c r="E273" s="58"/>
      <c r="F273" s="58"/>
      <c r="G273" s="59"/>
      <c r="H273" s="53"/>
      <c r="I273" s="53"/>
      <c r="J273" s="60"/>
      <c r="K273" s="60"/>
      <c r="L273" s="60"/>
      <c r="M273" s="53"/>
      <c r="N273" s="61"/>
      <c r="O273" s="61"/>
      <c r="P273" s="53"/>
      <c r="Q273" s="62"/>
    </row>
    <row r="274" spans="1:17" ht="13.2">
      <c r="A274" s="58"/>
      <c r="B274" s="58"/>
      <c r="C274" s="58"/>
      <c r="D274" s="58"/>
      <c r="E274" s="58"/>
      <c r="F274" s="58"/>
      <c r="G274" s="59"/>
      <c r="H274" s="53"/>
      <c r="I274" s="53"/>
      <c r="J274" s="60"/>
      <c r="K274" s="60"/>
      <c r="L274" s="60"/>
      <c r="M274" s="53"/>
      <c r="N274" s="61"/>
      <c r="O274" s="61"/>
      <c r="P274" s="53"/>
      <c r="Q274" s="62"/>
    </row>
    <row r="275" spans="1:17" ht="13.2">
      <c r="A275" s="58"/>
      <c r="B275" s="58"/>
      <c r="C275" s="58"/>
      <c r="D275" s="58"/>
      <c r="E275" s="58"/>
      <c r="F275" s="58"/>
      <c r="G275" s="59"/>
      <c r="H275" s="53"/>
      <c r="I275" s="53"/>
      <c r="J275" s="60"/>
      <c r="K275" s="60"/>
      <c r="L275" s="60"/>
      <c r="M275" s="53"/>
      <c r="N275" s="61"/>
      <c r="O275" s="61"/>
      <c r="P275" s="53"/>
      <c r="Q275" s="62"/>
    </row>
    <row r="276" spans="1:17" ht="13.2">
      <c r="A276" s="58"/>
      <c r="B276" s="58"/>
      <c r="C276" s="58"/>
      <c r="D276" s="58"/>
      <c r="E276" s="58"/>
      <c r="F276" s="58"/>
      <c r="G276" s="59"/>
      <c r="H276" s="53"/>
      <c r="I276" s="53"/>
      <c r="J276" s="60"/>
      <c r="K276" s="60"/>
      <c r="L276" s="60"/>
      <c r="M276" s="53"/>
      <c r="N276" s="61"/>
      <c r="O276" s="61"/>
      <c r="P276" s="53"/>
      <c r="Q276" s="62"/>
    </row>
    <row r="277" spans="1:17" ht="13.2">
      <c r="A277" s="58"/>
      <c r="B277" s="58"/>
      <c r="C277" s="58"/>
      <c r="D277" s="58"/>
      <c r="E277" s="58"/>
      <c r="F277" s="58"/>
      <c r="G277" s="59"/>
      <c r="H277" s="53"/>
      <c r="I277" s="53"/>
      <c r="J277" s="60"/>
      <c r="K277" s="60"/>
      <c r="L277" s="60"/>
      <c r="M277" s="53"/>
      <c r="N277" s="61"/>
      <c r="O277" s="61"/>
      <c r="P277" s="53"/>
      <c r="Q277" s="62"/>
    </row>
    <row r="278" spans="1:17" ht="13.2">
      <c r="A278" s="58"/>
      <c r="B278" s="58"/>
      <c r="C278" s="58"/>
      <c r="D278" s="58"/>
      <c r="E278" s="58"/>
      <c r="F278" s="58"/>
      <c r="G278" s="59"/>
      <c r="H278" s="53"/>
      <c r="I278" s="53"/>
      <c r="J278" s="60"/>
      <c r="K278" s="60"/>
      <c r="L278" s="60"/>
      <c r="M278" s="53"/>
      <c r="N278" s="61"/>
      <c r="O278" s="61"/>
      <c r="P278" s="53"/>
      <c r="Q278" s="62"/>
    </row>
    <row r="279" spans="1:17" ht="13.2">
      <c r="A279" s="58"/>
      <c r="B279" s="58"/>
      <c r="C279" s="58"/>
      <c r="D279" s="58"/>
      <c r="E279" s="58"/>
      <c r="F279" s="58"/>
      <c r="G279" s="59"/>
      <c r="H279" s="53"/>
      <c r="I279" s="53"/>
      <c r="J279" s="60"/>
      <c r="K279" s="60"/>
      <c r="L279" s="60"/>
      <c r="M279" s="53"/>
      <c r="N279" s="61"/>
      <c r="O279" s="61"/>
      <c r="P279" s="53"/>
      <c r="Q279" s="62"/>
    </row>
    <row r="280" spans="1:17" ht="13.2">
      <c r="A280" s="58"/>
      <c r="B280" s="58"/>
      <c r="C280" s="58"/>
      <c r="D280" s="58"/>
      <c r="E280" s="58"/>
      <c r="F280" s="58"/>
      <c r="G280" s="59"/>
      <c r="H280" s="53"/>
      <c r="I280" s="53"/>
      <c r="J280" s="60"/>
      <c r="K280" s="60"/>
      <c r="L280" s="60"/>
      <c r="M280" s="53"/>
      <c r="N280" s="61"/>
      <c r="O280" s="61"/>
      <c r="P280" s="53"/>
      <c r="Q280" s="62"/>
    </row>
    <row r="281" spans="1:17" ht="13.2">
      <c r="A281" s="58"/>
      <c r="B281" s="58"/>
      <c r="C281" s="58"/>
      <c r="D281" s="58"/>
      <c r="E281" s="58"/>
      <c r="F281" s="58"/>
      <c r="G281" s="59"/>
      <c r="H281" s="53"/>
      <c r="I281" s="53"/>
      <c r="J281" s="60"/>
      <c r="K281" s="60"/>
      <c r="L281" s="60"/>
      <c r="M281" s="53"/>
      <c r="N281" s="61"/>
      <c r="O281" s="61"/>
      <c r="P281" s="53"/>
      <c r="Q281" s="62"/>
    </row>
    <row r="282" spans="1:17" ht="13.2">
      <c r="A282" s="58"/>
      <c r="B282" s="58"/>
      <c r="C282" s="58"/>
      <c r="D282" s="58"/>
      <c r="E282" s="58"/>
      <c r="F282" s="58"/>
      <c r="G282" s="59"/>
      <c r="H282" s="53"/>
      <c r="I282" s="53"/>
      <c r="J282" s="60"/>
      <c r="K282" s="60"/>
      <c r="L282" s="60"/>
      <c r="M282" s="53"/>
      <c r="N282" s="61"/>
      <c r="O282" s="61"/>
      <c r="P282" s="53"/>
      <c r="Q282" s="62"/>
    </row>
    <row r="283" spans="1:17" ht="13.2">
      <c r="A283" s="58"/>
      <c r="B283" s="58"/>
      <c r="C283" s="58"/>
      <c r="D283" s="58"/>
      <c r="E283" s="58"/>
      <c r="F283" s="58"/>
      <c r="G283" s="59"/>
      <c r="H283" s="53"/>
      <c r="I283" s="53"/>
      <c r="J283" s="60"/>
      <c r="K283" s="60"/>
      <c r="L283" s="60"/>
      <c r="M283" s="53"/>
      <c r="N283" s="61"/>
      <c r="O283" s="61"/>
      <c r="P283" s="53"/>
      <c r="Q283" s="62"/>
    </row>
    <row r="284" spans="1:17" ht="13.2">
      <c r="A284" s="58"/>
      <c r="B284" s="58"/>
      <c r="C284" s="58"/>
      <c r="D284" s="58"/>
      <c r="E284" s="58"/>
      <c r="F284" s="58"/>
      <c r="G284" s="59"/>
      <c r="H284" s="53"/>
      <c r="I284" s="53"/>
      <c r="J284" s="60"/>
      <c r="K284" s="60"/>
      <c r="L284" s="60"/>
      <c r="M284" s="53"/>
      <c r="N284" s="61"/>
      <c r="O284" s="61"/>
      <c r="P284" s="53"/>
      <c r="Q284" s="62"/>
    </row>
    <row r="285" spans="1:17" ht="13.2">
      <c r="A285" s="58"/>
      <c r="B285" s="58"/>
      <c r="C285" s="58"/>
      <c r="D285" s="58"/>
      <c r="E285" s="58"/>
      <c r="F285" s="58"/>
      <c r="G285" s="59"/>
      <c r="H285" s="53"/>
      <c r="I285" s="53"/>
      <c r="J285" s="60"/>
      <c r="K285" s="60"/>
      <c r="L285" s="60"/>
      <c r="M285" s="53"/>
      <c r="N285" s="61"/>
      <c r="O285" s="61"/>
      <c r="P285" s="53"/>
      <c r="Q285" s="62"/>
    </row>
    <row r="286" spans="1:17" ht="13.2">
      <c r="A286" s="58"/>
      <c r="B286" s="58"/>
      <c r="C286" s="58"/>
      <c r="D286" s="58"/>
      <c r="E286" s="58"/>
      <c r="F286" s="58"/>
      <c r="G286" s="59"/>
      <c r="H286" s="53"/>
      <c r="I286" s="53"/>
      <c r="J286" s="60"/>
      <c r="K286" s="60"/>
      <c r="L286" s="60"/>
      <c r="M286" s="53"/>
      <c r="N286" s="61"/>
      <c r="O286" s="61"/>
      <c r="P286" s="53"/>
      <c r="Q286" s="62"/>
    </row>
    <row r="287" spans="1:17" ht="13.2">
      <c r="A287" s="58"/>
      <c r="B287" s="58"/>
      <c r="C287" s="58"/>
      <c r="D287" s="58"/>
      <c r="E287" s="58"/>
      <c r="F287" s="58"/>
      <c r="G287" s="59"/>
      <c r="H287" s="53"/>
      <c r="I287" s="53"/>
      <c r="J287" s="60"/>
      <c r="K287" s="60"/>
      <c r="L287" s="60"/>
      <c r="M287" s="53"/>
      <c r="N287" s="61"/>
      <c r="O287" s="61"/>
      <c r="P287" s="53"/>
      <c r="Q287" s="62"/>
    </row>
    <row r="288" spans="1:17" ht="13.2">
      <c r="A288" s="58"/>
      <c r="B288" s="58"/>
      <c r="C288" s="58"/>
      <c r="D288" s="58"/>
      <c r="E288" s="58"/>
      <c r="F288" s="58"/>
      <c r="G288" s="59"/>
      <c r="H288" s="53"/>
      <c r="I288" s="53"/>
      <c r="J288" s="60"/>
      <c r="K288" s="60"/>
      <c r="L288" s="60"/>
      <c r="M288" s="53"/>
      <c r="N288" s="61"/>
      <c r="O288" s="61"/>
      <c r="P288" s="53"/>
      <c r="Q288" s="62"/>
    </row>
    <row r="289" spans="1:17" ht="13.2">
      <c r="A289" s="58"/>
      <c r="B289" s="58"/>
      <c r="C289" s="58"/>
      <c r="D289" s="58"/>
      <c r="E289" s="58"/>
      <c r="F289" s="58"/>
      <c r="G289" s="59"/>
      <c r="H289" s="53"/>
      <c r="I289" s="53"/>
      <c r="J289" s="60"/>
      <c r="K289" s="60"/>
      <c r="L289" s="60"/>
      <c r="M289" s="53"/>
      <c r="N289" s="61"/>
      <c r="O289" s="61"/>
      <c r="P289" s="53"/>
      <c r="Q289" s="62"/>
    </row>
    <row r="290" spans="1:17" ht="13.2">
      <c r="A290" s="58"/>
      <c r="B290" s="58"/>
      <c r="C290" s="58"/>
      <c r="D290" s="58"/>
      <c r="E290" s="58"/>
      <c r="F290" s="58"/>
      <c r="G290" s="59"/>
      <c r="H290" s="53"/>
      <c r="I290" s="53"/>
      <c r="J290" s="60"/>
      <c r="K290" s="60"/>
      <c r="L290" s="60"/>
      <c r="M290" s="53"/>
      <c r="N290" s="61"/>
      <c r="O290" s="61"/>
      <c r="P290" s="53"/>
      <c r="Q290" s="62"/>
    </row>
    <row r="291" spans="1:17" ht="13.2">
      <c r="A291" s="58"/>
      <c r="B291" s="58"/>
      <c r="C291" s="58"/>
      <c r="D291" s="58"/>
      <c r="E291" s="58"/>
      <c r="F291" s="58"/>
      <c r="G291" s="59"/>
      <c r="H291" s="53"/>
      <c r="I291" s="53"/>
      <c r="J291" s="60"/>
      <c r="K291" s="60"/>
      <c r="L291" s="60"/>
      <c r="M291" s="53"/>
      <c r="N291" s="61"/>
      <c r="O291" s="61"/>
      <c r="P291" s="53"/>
      <c r="Q291" s="62"/>
    </row>
    <row r="292" spans="1:17" ht="13.2">
      <c r="A292" s="58"/>
      <c r="B292" s="58"/>
      <c r="C292" s="58"/>
      <c r="D292" s="58"/>
      <c r="E292" s="58"/>
      <c r="F292" s="58"/>
      <c r="G292" s="59"/>
      <c r="H292" s="53"/>
      <c r="I292" s="53"/>
      <c r="J292" s="60"/>
      <c r="K292" s="60"/>
      <c r="L292" s="60"/>
      <c r="M292" s="53"/>
      <c r="N292" s="61"/>
      <c r="O292" s="61"/>
      <c r="P292" s="53"/>
      <c r="Q292" s="62"/>
    </row>
    <row r="293" spans="1:17" ht="13.2">
      <c r="A293" s="58"/>
      <c r="B293" s="58"/>
      <c r="C293" s="58"/>
      <c r="D293" s="58"/>
      <c r="E293" s="58"/>
      <c r="F293" s="58"/>
      <c r="G293" s="59"/>
      <c r="H293" s="53"/>
      <c r="I293" s="53"/>
      <c r="J293" s="60"/>
      <c r="K293" s="60"/>
      <c r="L293" s="60"/>
      <c r="M293" s="53"/>
      <c r="N293" s="61"/>
      <c r="O293" s="61"/>
      <c r="P293" s="53"/>
      <c r="Q293" s="62"/>
    </row>
    <row r="294" spans="1:17" ht="13.2">
      <c r="A294" s="58"/>
      <c r="B294" s="58"/>
      <c r="C294" s="58"/>
      <c r="D294" s="58"/>
      <c r="E294" s="58"/>
      <c r="F294" s="58"/>
      <c r="G294" s="59"/>
      <c r="H294" s="53"/>
      <c r="I294" s="53"/>
      <c r="J294" s="60"/>
      <c r="K294" s="60"/>
      <c r="L294" s="60"/>
      <c r="M294" s="53"/>
      <c r="N294" s="61"/>
      <c r="O294" s="61"/>
      <c r="P294" s="53"/>
      <c r="Q294" s="62"/>
    </row>
    <row r="295" spans="1:17" ht="13.2">
      <c r="A295" s="58"/>
      <c r="B295" s="58"/>
      <c r="C295" s="58"/>
      <c r="D295" s="58"/>
      <c r="E295" s="58"/>
      <c r="F295" s="58"/>
      <c r="G295" s="59"/>
      <c r="H295" s="53"/>
      <c r="I295" s="53"/>
      <c r="J295" s="60"/>
      <c r="K295" s="60"/>
      <c r="L295" s="60"/>
      <c r="M295" s="53"/>
      <c r="N295" s="61"/>
      <c r="O295" s="61"/>
      <c r="P295" s="53"/>
      <c r="Q295" s="62"/>
    </row>
    <row r="296" spans="1:17" ht="13.2">
      <c r="A296" s="58"/>
      <c r="B296" s="58"/>
      <c r="C296" s="58"/>
      <c r="D296" s="58"/>
      <c r="E296" s="58"/>
      <c r="F296" s="58"/>
      <c r="G296" s="59"/>
      <c r="H296" s="53"/>
      <c r="I296" s="53"/>
      <c r="J296" s="60"/>
      <c r="K296" s="60"/>
      <c r="L296" s="60"/>
      <c r="M296" s="53"/>
      <c r="N296" s="61"/>
      <c r="O296" s="61"/>
      <c r="P296" s="53"/>
      <c r="Q296" s="62"/>
    </row>
    <row r="297" spans="1:17" ht="13.2">
      <c r="A297" s="58"/>
      <c r="B297" s="58"/>
      <c r="C297" s="58"/>
      <c r="D297" s="58"/>
      <c r="E297" s="58"/>
      <c r="F297" s="58"/>
      <c r="G297" s="59"/>
      <c r="H297" s="53"/>
      <c r="I297" s="53"/>
      <c r="J297" s="60"/>
      <c r="K297" s="60"/>
      <c r="L297" s="60"/>
      <c r="M297" s="53"/>
      <c r="N297" s="61"/>
      <c r="O297" s="61"/>
      <c r="P297" s="53"/>
      <c r="Q297" s="62"/>
    </row>
    <row r="298" spans="1:17" ht="13.2">
      <c r="A298" s="58"/>
      <c r="B298" s="58"/>
      <c r="C298" s="58"/>
      <c r="D298" s="58"/>
      <c r="E298" s="58"/>
      <c r="F298" s="58"/>
      <c r="G298" s="59"/>
      <c r="H298" s="53"/>
      <c r="I298" s="53"/>
      <c r="J298" s="60"/>
      <c r="K298" s="60"/>
      <c r="L298" s="60"/>
      <c r="M298" s="53"/>
      <c r="N298" s="61"/>
      <c r="O298" s="61"/>
      <c r="P298" s="53"/>
      <c r="Q298" s="62"/>
    </row>
    <row r="299" spans="1:17" ht="13.2">
      <c r="A299" s="58"/>
      <c r="B299" s="58"/>
      <c r="C299" s="58"/>
      <c r="D299" s="58"/>
      <c r="E299" s="58"/>
      <c r="F299" s="58"/>
      <c r="G299" s="59"/>
      <c r="H299" s="53"/>
      <c r="I299" s="53"/>
      <c r="J299" s="60"/>
      <c r="K299" s="60"/>
      <c r="L299" s="60"/>
      <c r="M299" s="53"/>
      <c r="N299" s="61"/>
      <c r="O299" s="61"/>
      <c r="P299" s="53"/>
      <c r="Q299" s="62"/>
    </row>
    <row r="300" spans="1:17" ht="13.2">
      <c r="A300" s="58"/>
      <c r="B300" s="58"/>
      <c r="C300" s="58"/>
      <c r="D300" s="58"/>
      <c r="E300" s="58"/>
      <c r="F300" s="58"/>
      <c r="G300" s="59"/>
      <c r="H300" s="53"/>
      <c r="I300" s="53"/>
      <c r="J300" s="60"/>
      <c r="K300" s="60"/>
      <c r="L300" s="60"/>
      <c r="M300" s="53"/>
      <c r="N300" s="61"/>
      <c r="O300" s="61"/>
      <c r="P300" s="53"/>
      <c r="Q300" s="62"/>
    </row>
    <row r="301" spans="1:17" ht="13.2">
      <c r="A301" s="58"/>
      <c r="B301" s="58"/>
      <c r="C301" s="58"/>
      <c r="D301" s="58"/>
      <c r="E301" s="58"/>
      <c r="F301" s="58"/>
      <c r="G301" s="59"/>
      <c r="H301" s="53"/>
      <c r="I301" s="53"/>
      <c r="J301" s="60"/>
      <c r="K301" s="60"/>
      <c r="L301" s="60"/>
      <c r="M301" s="53"/>
      <c r="N301" s="61"/>
      <c r="O301" s="61"/>
      <c r="P301" s="53"/>
      <c r="Q301" s="62"/>
    </row>
    <row r="302" spans="1:17" ht="13.2">
      <c r="A302" s="58"/>
      <c r="B302" s="58"/>
      <c r="C302" s="58"/>
      <c r="D302" s="58"/>
      <c r="E302" s="58"/>
      <c r="F302" s="58"/>
      <c r="G302" s="59"/>
      <c r="H302" s="53"/>
      <c r="I302" s="53"/>
      <c r="J302" s="60"/>
      <c r="K302" s="60"/>
      <c r="L302" s="60"/>
      <c r="M302" s="53"/>
      <c r="N302" s="61"/>
      <c r="O302" s="61"/>
      <c r="P302" s="53"/>
      <c r="Q302" s="62"/>
    </row>
    <row r="303" spans="1:17" ht="13.2">
      <c r="A303" s="58"/>
      <c r="B303" s="58"/>
      <c r="C303" s="58"/>
      <c r="D303" s="58"/>
      <c r="E303" s="58"/>
      <c r="F303" s="58"/>
      <c r="G303" s="59"/>
      <c r="H303" s="53"/>
      <c r="I303" s="53"/>
      <c r="J303" s="60"/>
      <c r="K303" s="60"/>
      <c r="L303" s="60"/>
      <c r="M303" s="53"/>
      <c r="N303" s="61"/>
      <c r="O303" s="61"/>
      <c r="P303" s="53"/>
      <c r="Q303" s="62"/>
    </row>
    <row r="304" spans="1:17" ht="13.2">
      <c r="A304" s="58"/>
      <c r="B304" s="58"/>
      <c r="C304" s="58"/>
      <c r="D304" s="58"/>
      <c r="E304" s="58"/>
      <c r="F304" s="58"/>
      <c r="G304" s="59"/>
      <c r="H304" s="53"/>
      <c r="I304" s="53"/>
      <c r="J304" s="60"/>
      <c r="K304" s="60"/>
      <c r="L304" s="60"/>
      <c r="M304" s="53"/>
      <c r="N304" s="61"/>
      <c r="O304" s="61"/>
      <c r="P304" s="53"/>
      <c r="Q304" s="62"/>
    </row>
    <row r="305" spans="1:17" ht="13.2">
      <c r="A305" s="58"/>
      <c r="B305" s="58"/>
      <c r="C305" s="58"/>
      <c r="D305" s="58"/>
      <c r="E305" s="58"/>
      <c r="F305" s="58"/>
      <c r="G305" s="59"/>
      <c r="H305" s="53"/>
      <c r="I305" s="53"/>
      <c r="J305" s="60"/>
      <c r="K305" s="60"/>
      <c r="L305" s="60"/>
      <c r="M305" s="53"/>
      <c r="N305" s="61"/>
      <c r="O305" s="61"/>
      <c r="P305" s="53"/>
      <c r="Q305" s="62"/>
    </row>
    <row r="306" spans="1:17" ht="13.2">
      <c r="A306" s="58"/>
      <c r="B306" s="58"/>
      <c r="C306" s="58"/>
      <c r="D306" s="58"/>
      <c r="E306" s="58"/>
      <c r="F306" s="58"/>
      <c r="G306" s="59"/>
      <c r="H306" s="53"/>
      <c r="I306" s="53"/>
      <c r="J306" s="60"/>
      <c r="K306" s="60"/>
      <c r="L306" s="60"/>
      <c r="M306" s="53"/>
      <c r="N306" s="61"/>
      <c r="O306" s="61"/>
      <c r="P306" s="53"/>
      <c r="Q306" s="62"/>
    </row>
    <row r="307" spans="1:17" ht="13.2">
      <c r="A307" s="58"/>
      <c r="B307" s="58"/>
      <c r="C307" s="58"/>
      <c r="D307" s="58"/>
      <c r="E307" s="58"/>
      <c r="F307" s="58"/>
      <c r="G307" s="59"/>
      <c r="H307" s="53"/>
      <c r="I307" s="53"/>
      <c r="J307" s="60"/>
      <c r="K307" s="60"/>
      <c r="L307" s="60"/>
      <c r="M307" s="53"/>
      <c r="N307" s="61"/>
      <c r="O307" s="61"/>
      <c r="P307" s="53"/>
      <c r="Q307" s="62"/>
    </row>
    <row r="308" spans="1:17" ht="13.2">
      <c r="A308" s="58"/>
      <c r="B308" s="58"/>
      <c r="C308" s="58"/>
      <c r="D308" s="58"/>
      <c r="E308" s="58"/>
      <c r="F308" s="58"/>
      <c r="G308" s="59"/>
      <c r="H308" s="53"/>
      <c r="I308" s="53"/>
      <c r="J308" s="60"/>
      <c r="K308" s="60"/>
      <c r="L308" s="60"/>
      <c r="M308" s="53"/>
      <c r="N308" s="61"/>
      <c r="O308" s="61"/>
      <c r="P308" s="53"/>
      <c r="Q308" s="62"/>
    </row>
    <row r="309" spans="1:17" ht="13.2">
      <c r="A309" s="58"/>
      <c r="B309" s="58"/>
      <c r="C309" s="58"/>
      <c r="D309" s="58"/>
      <c r="E309" s="58"/>
      <c r="F309" s="58"/>
      <c r="G309" s="59"/>
      <c r="H309" s="53"/>
      <c r="I309" s="53"/>
      <c r="J309" s="60"/>
      <c r="K309" s="60"/>
      <c r="L309" s="60"/>
      <c r="M309" s="53"/>
      <c r="N309" s="61"/>
      <c r="O309" s="61"/>
      <c r="P309" s="53"/>
      <c r="Q309" s="62"/>
    </row>
    <row r="310" spans="1:17" ht="13.2">
      <c r="A310" s="58"/>
      <c r="B310" s="58"/>
      <c r="C310" s="58"/>
      <c r="D310" s="58"/>
      <c r="E310" s="58"/>
      <c r="F310" s="58"/>
      <c r="G310" s="59"/>
      <c r="H310" s="53"/>
      <c r="I310" s="53"/>
      <c r="J310" s="60"/>
      <c r="K310" s="60"/>
      <c r="L310" s="60"/>
      <c r="M310" s="53"/>
      <c r="N310" s="61"/>
      <c r="O310" s="61"/>
      <c r="P310" s="53"/>
      <c r="Q310" s="62"/>
    </row>
    <row r="311" spans="1:17" ht="13.2">
      <c r="A311" s="58"/>
      <c r="B311" s="58"/>
      <c r="C311" s="58"/>
      <c r="D311" s="58"/>
      <c r="E311" s="58"/>
      <c r="F311" s="58"/>
      <c r="G311" s="59"/>
      <c r="H311" s="53"/>
      <c r="I311" s="53"/>
      <c r="J311" s="60"/>
      <c r="K311" s="60"/>
      <c r="L311" s="60"/>
      <c r="M311" s="53"/>
      <c r="N311" s="61"/>
      <c r="O311" s="61"/>
      <c r="P311" s="53"/>
      <c r="Q311" s="62"/>
    </row>
    <row r="312" spans="1:17" ht="13.2">
      <c r="A312" s="58"/>
      <c r="B312" s="58"/>
      <c r="C312" s="58"/>
      <c r="D312" s="58"/>
      <c r="E312" s="58"/>
      <c r="F312" s="58"/>
      <c r="G312" s="59"/>
      <c r="H312" s="53"/>
      <c r="I312" s="53"/>
      <c r="J312" s="60"/>
      <c r="K312" s="60"/>
      <c r="L312" s="60"/>
      <c r="M312" s="53"/>
      <c r="N312" s="61"/>
      <c r="O312" s="61"/>
      <c r="P312" s="53"/>
      <c r="Q312" s="62"/>
    </row>
    <row r="313" spans="1:17" ht="13.2">
      <c r="A313" s="58"/>
      <c r="B313" s="58"/>
      <c r="C313" s="58"/>
      <c r="D313" s="58"/>
      <c r="E313" s="58"/>
      <c r="F313" s="58"/>
      <c r="G313" s="59"/>
      <c r="H313" s="53"/>
      <c r="I313" s="53"/>
      <c r="J313" s="60"/>
      <c r="K313" s="60"/>
      <c r="L313" s="60"/>
      <c r="M313" s="53"/>
      <c r="N313" s="61"/>
      <c r="O313" s="61"/>
      <c r="P313" s="53"/>
      <c r="Q313" s="62"/>
    </row>
    <row r="314" spans="1:17" ht="13.2">
      <c r="A314" s="58"/>
      <c r="B314" s="58"/>
      <c r="C314" s="58"/>
      <c r="D314" s="58"/>
      <c r="E314" s="58"/>
      <c r="F314" s="58"/>
      <c r="G314" s="59"/>
      <c r="H314" s="53"/>
      <c r="I314" s="53"/>
      <c r="J314" s="60"/>
      <c r="K314" s="60"/>
      <c r="L314" s="60"/>
      <c r="M314" s="53"/>
      <c r="N314" s="61"/>
      <c r="O314" s="61"/>
      <c r="P314" s="53"/>
      <c r="Q314" s="62"/>
    </row>
    <row r="315" spans="1:17" ht="13.2">
      <c r="A315" s="58"/>
      <c r="B315" s="58"/>
      <c r="C315" s="58"/>
      <c r="D315" s="58"/>
      <c r="E315" s="58"/>
      <c r="F315" s="58"/>
      <c r="G315" s="59"/>
      <c r="H315" s="53"/>
      <c r="I315" s="53"/>
      <c r="J315" s="60"/>
      <c r="K315" s="60"/>
      <c r="L315" s="60"/>
      <c r="M315" s="53"/>
      <c r="N315" s="61"/>
      <c r="O315" s="61"/>
      <c r="P315" s="53"/>
      <c r="Q315" s="62"/>
    </row>
    <row r="316" spans="1:17" ht="13.2">
      <c r="A316" s="58"/>
      <c r="B316" s="58"/>
      <c r="C316" s="58"/>
      <c r="D316" s="58"/>
      <c r="E316" s="58"/>
      <c r="F316" s="58"/>
      <c r="G316" s="59"/>
      <c r="H316" s="53"/>
      <c r="I316" s="53"/>
      <c r="J316" s="60"/>
      <c r="K316" s="60"/>
      <c r="L316" s="60"/>
      <c r="M316" s="53"/>
      <c r="N316" s="61"/>
      <c r="O316" s="61"/>
      <c r="P316" s="53"/>
      <c r="Q316" s="62"/>
    </row>
    <row r="317" spans="1:17" ht="13.2">
      <c r="A317" s="58"/>
      <c r="B317" s="58"/>
      <c r="C317" s="58"/>
      <c r="D317" s="58"/>
      <c r="E317" s="58"/>
      <c r="F317" s="58"/>
      <c r="G317" s="59"/>
      <c r="H317" s="53"/>
      <c r="I317" s="53"/>
      <c r="J317" s="60"/>
      <c r="K317" s="60"/>
      <c r="L317" s="60"/>
      <c r="M317" s="53"/>
      <c r="N317" s="61"/>
      <c r="O317" s="61"/>
      <c r="P317" s="53"/>
      <c r="Q317" s="62"/>
    </row>
    <row r="318" spans="1:17" ht="13.2">
      <c r="A318" s="58"/>
      <c r="B318" s="58"/>
      <c r="C318" s="58"/>
      <c r="D318" s="58"/>
      <c r="E318" s="58"/>
      <c r="F318" s="58"/>
      <c r="G318" s="59"/>
      <c r="H318" s="53"/>
      <c r="I318" s="53"/>
      <c r="J318" s="60"/>
      <c r="K318" s="60"/>
      <c r="L318" s="60"/>
      <c r="M318" s="53"/>
      <c r="N318" s="61"/>
      <c r="O318" s="61"/>
      <c r="P318" s="53"/>
      <c r="Q318" s="62"/>
    </row>
    <row r="319" spans="1:17" ht="13.2">
      <c r="A319" s="58"/>
      <c r="B319" s="58"/>
      <c r="C319" s="58"/>
      <c r="D319" s="58"/>
      <c r="E319" s="58"/>
      <c r="F319" s="58"/>
      <c r="G319" s="59"/>
      <c r="H319" s="53"/>
      <c r="I319" s="53"/>
      <c r="J319" s="60"/>
      <c r="K319" s="60"/>
      <c r="L319" s="60"/>
      <c r="M319" s="53"/>
      <c r="N319" s="61"/>
      <c r="O319" s="61"/>
      <c r="P319" s="53"/>
      <c r="Q319" s="62"/>
    </row>
    <row r="320" spans="1:17" ht="13.2">
      <c r="A320" s="58"/>
      <c r="B320" s="58"/>
      <c r="C320" s="58"/>
      <c r="D320" s="58"/>
      <c r="E320" s="58"/>
      <c r="F320" s="58"/>
      <c r="G320" s="59"/>
      <c r="H320" s="53"/>
      <c r="I320" s="53"/>
      <c r="J320" s="60"/>
      <c r="K320" s="60"/>
      <c r="L320" s="60"/>
      <c r="M320" s="53"/>
      <c r="N320" s="61"/>
      <c r="O320" s="61"/>
      <c r="P320" s="53"/>
      <c r="Q320" s="62"/>
    </row>
    <row r="321" spans="1:17" ht="13.2">
      <c r="A321" s="58"/>
      <c r="B321" s="58"/>
      <c r="C321" s="58"/>
      <c r="D321" s="58"/>
      <c r="E321" s="58"/>
      <c r="F321" s="58"/>
      <c r="G321" s="59"/>
      <c r="H321" s="53"/>
      <c r="I321" s="53"/>
      <c r="J321" s="60"/>
      <c r="K321" s="60"/>
      <c r="L321" s="60"/>
      <c r="M321" s="53"/>
      <c r="N321" s="61"/>
      <c r="O321" s="61"/>
      <c r="P321" s="53"/>
      <c r="Q321" s="62"/>
    </row>
    <row r="322" spans="1:17" ht="13.2">
      <c r="A322" s="58"/>
      <c r="B322" s="58"/>
      <c r="C322" s="58"/>
      <c r="D322" s="58"/>
      <c r="E322" s="58"/>
      <c r="F322" s="58"/>
      <c r="G322" s="59"/>
      <c r="H322" s="53"/>
      <c r="I322" s="53"/>
      <c r="J322" s="60"/>
      <c r="K322" s="60"/>
      <c r="L322" s="60"/>
      <c r="M322" s="53"/>
      <c r="N322" s="61"/>
      <c r="O322" s="61"/>
      <c r="P322" s="53"/>
      <c r="Q322" s="62"/>
    </row>
    <row r="323" spans="1:17" ht="13.2">
      <c r="A323" s="58"/>
      <c r="B323" s="58"/>
      <c r="C323" s="58"/>
      <c r="D323" s="58"/>
      <c r="E323" s="58"/>
      <c r="F323" s="58"/>
      <c r="G323" s="59"/>
      <c r="H323" s="53"/>
      <c r="I323" s="53"/>
      <c r="J323" s="60"/>
      <c r="K323" s="60"/>
      <c r="L323" s="60"/>
      <c r="M323" s="53"/>
      <c r="N323" s="61"/>
      <c r="O323" s="61"/>
      <c r="P323" s="53"/>
      <c r="Q323" s="62"/>
    </row>
    <row r="324" spans="1:17" ht="13.2">
      <c r="A324" s="58"/>
      <c r="B324" s="58"/>
      <c r="C324" s="58"/>
      <c r="D324" s="58"/>
      <c r="E324" s="58"/>
      <c r="F324" s="58"/>
      <c r="G324" s="59"/>
      <c r="H324" s="53"/>
      <c r="I324" s="53"/>
      <c r="J324" s="60"/>
      <c r="K324" s="60"/>
      <c r="L324" s="60"/>
      <c r="M324" s="53"/>
      <c r="N324" s="61"/>
      <c r="O324" s="61"/>
      <c r="P324" s="53"/>
      <c r="Q324" s="62"/>
    </row>
    <row r="325" spans="1:17" ht="13.2">
      <c r="A325" s="58"/>
      <c r="B325" s="58"/>
      <c r="C325" s="58"/>
      <c r="D325" s="58"/>
      <c r="E325" s="58"/>
      <c r="F325" s="58"/>
      <c r="G325" s="59"/>
      <c r="H325" s="53"/>
      <c r="I325" s="53"/>
      <c r="J325" s="60"/>
      <c r="K325" s="60"/>
      <c r="L325" s="60"/>
      <c r="M325" s="53"/>
      <c r="N325" s="61"/>
      <c r="O325" s="61"/>
      <c r="P325" s="53"/>
      <c r="Q325" s="62"/>
    </row>
    <row r="326" spans="1:17" ht="13.2">
      <c r="A326" s="58"/>
      <c r="B326" s="58"/>
      <c r="C326" s="58"/>
      <c r="D326" s="58"/>
      <c r="E326" s="58"/>
      <c r="F326" s="58"/>
      <c r="G326" s="59"/>
      <c r="H326" s="53"/>
      <c r="I326" s="53"/>
      <c r="J326" s="60"/>
      <c r="K326" s="60"/>
      <c r="L326" s="60"/>
      <c r="M326" s="53"/>
      <c r="N326" s="61"/>
      <c r="O326" s="61"/>
      <c r="P326" s="53"/>
      <c r="Q326" s="62"/>
    </row>
    <row r="327" spans="1:17" ht="13.2">
      <c r="A327" s="58"/>
      <c r="B327" s="58"/>
      <c r="C327" s="58"/>
      <c r="D327" s="58"/>
      <c r="E327" s="58"/>
      <c r="F327" s="58"/>
      <c r="G327" s="59"/>
      <c r="H327" s="53"/>
      <c r="I327" s="53"/>
      <c r="J327" s="60"/>
      <c r="K327" s="60"/>
      <c r="L327" s="60"/>
      <c r="M327" s="53"/>
      <c r="N327" s="61"/>
      <c r="O327" s="61"/>
      <c r="P327" s="53"/>
      <c r="Q327" s="62"/>
    </row>
    <row r="328" spans="1:17" ht="13.2">
      <c r="A328" s="58"/>
      <c r="B328" s="58"/>
      <c r="C328" s="58"/>
      <c r="D328" s="58"/>
      <c r="E328" s="58"/>
      <c r="F328" s="58"/>
      <c r="G328" s="59"/>
      <c r="H328" s="53"/>
      <c r="I328" s="53"/>
      <c r="J328" s="60"/>
      <c r="K328" s="60"/>
      <c r="L328" s="60"/>
      <c r="M328" s="53"/>
      <c r="N328" s="61"/>
      <c r="O328" s="61"/>
      <c r="P328" s="53"/>
      <c r="Q328" s="62"/>
    </row>
    <row r="329" spans="1:17" ht="13.2">
      <c r="A329" s="58"/>
      <c r="B329" s="58"/>
      <c r="C329" s="58"/>
      <c r="D329" s="58"/>
      <c r="E329" s="58"/>
      <c r="F329" s="58"/>
      <c r="G329" s="59"/>
      <c r="H329" s="53"/>
      <c r="I329" s="53"/>
      <c r="J329" s="60"/>
      <c r="K329" s="60"/>
      <c r="L329" s="60"/>
      <c r="M329" s="53"/>
      <c r="N329" s="61"/>
      <c r="O329" s="61"/>
      <c r="P329" s="53"/>
      <c r="Q329" s="62"/>
    </row>
    <row r="330" spans="1:17" ht="13.2">
      <c r="A330" s="58"/>
      <c r="B330" s="58"/>
      <c r="C330" s="58"/>
      <c r="D330" s="58"/>
      <c r="E330" s="58"/>
      <c r="F330" s="58"/>
      <c r="G330" s="59"/>
      <c r="H330" s="53"/>
      <c r="I330" s="53"/>
      <c r="J330" s="60"/>
      <c r="K330" s="60"/>
      <c r="L330" s="60"/>
      <c r="M330" s="53"/>
      <c r="N330" s="61"/>
      <c r="O330" s="61"/>
      <c r="P330" s="53"/>
      <c r="Q330" s="62"/>
    </row>
    <row r="331" spans="1:17" ht="13.2">
      <c r="A331" s="58"/>
      <c r="B331" s="58"/>
      <c r="C331" s="58"/>
      <c r="D331" s="58"/>
      <c r="E331" s="58"/>
      <c r="F331" s="58"/>
      <c r="G331" s="59"/>
      <c r="H331" s="53"/>
      <c r="I331" s="53"/>
      <c r="J331" s="60"/>
      <c r="K331" s="60"/>
      <c r="L331" s="60"/>
      <c r="M331" s="53"/>
      <c r="N331" s="61"/>
      <c r="O331" s="61"/>
      <c r="P331" s="53"/>
      <c r="Q331" s="62"/>
    </row>
    <row r="332" spans="1:17" ht="13.2">
      <c r="A332" s="58"/>
      <c r="B332" s="58"/>
      <c r="C332" s="58"/>
      <c r="D332" s="58"/>
      <c r="E332" s="58"/>
      <c r="F332" s="58"/>
      <c r="G332" s="59"/>
      <c r="H332" s="53"/>
      <c r="I332" s="53"/>
      <c r="J332" s="60"/>
      <c r="K332" s="60"/>
      <c r="L332" s="60"/>
      <c r="M332" s="53"/>
      <c r="N332" s="61"/>
      <c r="O332" s="61"/>
      <c r="P332" s="53"/>
      <c r="Q332" s="62"/>
    </row>
    <row r="333" spans="1:17" ht="13.2">
      <c r="A333" s="58"/>
      <c r="B333" s="58"/>
      <c r="C333" s="58"/>
      <c r="D333" s="58"/>
      <c r="E333" s="58"/>
      <c r="F333" s="58"/>
      <c r="G333" s="59"/>
      <c r="H333" s="53"/>
      <c r="I333" s="53"/>
      <c r="J333" s="60"/>
      <c r="K333" s="60"/>
      <c r="L333" s="60"/>
      <c r="M333" s="53"/>
      <c r="N333" s="61"/>
      <c r="O333" s="61"/>
      <c r="P333" s="53"/>
      <c r="Q333" s="62"/>
    </row>
    <row r="334" spans="1:17" ht="13.2">
      <c r="A334" s="58"/>
      <c r="B334" s="58"/>
      <c r="C334" s="58"/>
      <c r="D334" s="58"/>
      <c r="E334" s="58"/>
      <c r="F334" s="58"/>
      <c r="G334" s="59"/>
      <c r="H334" s="53"/>
      <c r="I334" s="53"/>
      <c r="J334" s="60"/>
      <c r="K334" s="60"/>
      <c r="L334" s="60"/>
      <c r="M334" s="53"/>
      <c r="N334" s="61"/>
      <c r="O334" s="61"/>
      <c r="P334" s="53"/>
      <c r="Q334" s="62"/>
    </row>
    <row r="335" spans="1:17" ht="13.2">
      <c r="A335" s="58"/>
      <c r="B335" s="58"/>
      <c r="C335" s="58"/>
      <c r="D335" s="58"/>
      <c r="E335" s="58"/>
      <c r="F335" s="58"/>
      <c r="G335" s="59"/>
      <c r="H335" s="53"/>
      <c r="I335" s="53"/>
      <c r="J335" s="60"/>
      <c r="K335" s="60"/>
      <c r="L335" s="60"/>
      <c r="M335" s="53"/>
      <c r="N335" s="61"/>
      <c r="O335" s="61"/>
      <c r="P335" s="53"/>
      <c r="Q335" s="62"/>
    </row>
    <row r="336" spans="1:17" ht="13.2">
      <c r="A336" s="58"/>
      <c r="B336" s="58"/>
      <c r="C336" s="58"/>
      <c r="D336" s="58"/>
      <c r="E336" s="58"/>
      <c r="F336" s="58"/>
      <c r="G336" s="59"/>
      <c r="H336" s="53"/>
      <c r="I336" s="53"/>
      <c r="J336" s="60"/>
      <c r="K336" s="60"/>
      <c r="L336" s="60"/>
      <c r="M336" s="53"/>
      <c r="N336" s="61"/>
      <c r="O336" s="61"/>
      <c r="P336" s="53"/>
      <c r="Q336" s="62"/>
    </row>
    <row r="337" spans="1:17" ht="13.2">
      <c r="A337" s="58"/>
      <c r="B337" s="58"/>
      <c r="C337" s="58"/>
      <c r="D337" s="58"/>
      <c r="E337" s="58"/>
      <c r="F337" s="58"/>
      <c r="G337" s="59"/>
      <c r="H337" s="53"/>
      <c r="I337" s="53"/>
      <c r="J337" s="60"/>
      <c r="K337" s="60"/>
      <c r="L337" s="60"/>
      <c r="M337" s="53"/>
      <c r="N337" s="61"/>
      <c r="O337" s="61"/>
      <c r="P337" s="53"/>
      <c r="Q337" s="62"/>
    </row>
    <row r="338" spans="1:17" ht="13.2">
      <c r="A338" s="58"/>
      <c r="B338" s="58"/>
      <c r="C338" s="58"/>
      <c r="D338" s="58"/>
      <c r="E338" s="58"/>
      <c r="F338" s="58"/>
      <c r="G338" s="59"/>
      <c r="H338" s="53"/>
      <c r="I338" s="53"/>
      <c r="J338" s="60"/>
      <c r="K338" s="60"/>
      <c r="L338" s="60"/>
      <c r="M338" s="53"/>
      <c r="N338" s="61"/>
      <c r="O338" s="61"/>
      <c r="P338" s="53"/>
      <c r="Q338" s="62"/>
    </row>
    <row r="339" spans="1:17" ht="13.2">
      <c r="A339" s="58"/>
      <c r="B339" s="58"/>
      <c r="C339" s="58"/>
      <c r="D339" s="58"/>
      <c r="E339" s="58"/>
      <c r="F339" s="58"/>
      <c r="G339" s="59"/>
      <c r="H339" s="53"/>
      <c r="I339" s="53"/>
      <c r="J339" s="60"/>
      <c r="K339" s="60"/>
      <c r="L339" s="60"/>
      <c r="M339" s="53"/>
      <c r="N339" s="61"/>
      <c r="O339" s="61"/>
      <c r="P339" s="53"/>
      <c r="Q339" s="62"/>
    </row>
    <row r="340" spans="1:17" ht="13.2">
      <c r="A340" s="58"/>
      <c r="B340" s="58"/>
      <c r="C340" s="58"/>
      <c r="D340" s="58"/>
      <c r="E340" s="58"/>
      <c r="F340" s="58"/>
      <c r="G340" s="59"/>
      <c r="H340" s="53"/>
      <c r="I340" s="53"/>
      <c r="J340" s="60"/>
      <c r="K340" s="60"/>
      <c r="L340" s="60"/>
      <c r="M340" s="53"/>
      <c r="N340" s="61"/>
      <c r="O340" s="61"/>
      <c r="P340" s="53"/>
      <c r="Q340" s="62"/>
    </row>
    <row r="341" spans="1:17" ht="13.2">
      <c r="A341" s="58"/>
      <c r="B341" s="58"/>
      <c r="C341" s="58"/>
      <c r="D341" s="58"/>
      <c r="E341" s="58"/>
      <c r="F341" s="58"/>
      <c r="G341" s="59"/>
      <c r="H341" s="53"/>
      <c r="I341" s="53"/>
      <c r="J341" s="60"/>
      <c r="K341" s="60"/>
      <c r="L341" s="60"/>
      <c r="M341" s="53"/>
      <c r="N341" s="61"/>
      <c r="O341" s="61"/>
      <c r="P341" s="53"/>
      <c r="Q341" s="62"/>
    </row>
    <row r="342" spans="1:17" ht="13.2">
      <c r="A342" s="58"/>
      <c r="B342" s="58"/>
      <c r="C342" s="58"/>
      <c r="D342" s="58"/>
      <c r="E342" s="58"/>
      <c r="F342" s="58"/>
      <c r="G342" s="59"/>
      <c r="H342" s="53"/>
      <c r="I342" s="53"/>
      <c r="J342" s="60"/>
      <c r="K342" s="60"/>
      <c r="L342" s="60"/>
      <c r="M342" s="53"/>
      <c r="N342" s="61"/>
      <c r="O342" s="61"/>
      <c r="P342" s="53"/>
      <c r="Q342" s="62"/>
    </row>
    <row r="343" spans="1:17" ht="13.2">
      <c r="A343" s="58"/>
      <c r="B343" s="58"/>
      <c r="C343" s="58"/>
      <c r="D343" s="58"/>
      <c r="E343" s="58"/>
      <c r="F343" s="58"/>
      <c r="G343" s="59"/>
      <c r="H343" s="53"/>
      <c r="I343" s="53"/>
      <c r="J343" s="60"/>
      <c r="K343" s="60"/>
      <c r="L343" s="60"/>
      <c r="M343" s="53"/>
      <c r="N343" s="61"/>
      <c r="O343" s="61"/>
      <c r="P343" s="53"/>
      <c r="Q343" s="62"/>
    </row>
    <row r="344" spans="1:17" ht="13.2">
      <c r="A344" s="58"/>
      <c r="B344" s="58"/>
      <c r="C344" s="58"/>
      <c r="D344" s="58"/>
      <c r="E344" s="58"/>
      <c r="F344" s="58"/>
      <c r="G344" s="59"/>
      <c r="H344" s="53"/>
      <c r="I344" s="53"/>
      <c r="J344" s="60"/>
      <c r="K344" s="60"/>
      <c r="L344" s="60"/>
      <c r="M344" s="53"/>
      <c r="N344" s="61"/>
      <c r="O344" s="61"/>
      <c r="P344" s="53"/>
      <c r="Q344" s="62"/>
    </row>
    <row r="345" spans="1:17" ht="13.2">
      <c r="A345" s="58"/>
      <c r="B345" s="58"/>
      <c r="C345" s="58"/>
      <c r="D345" s="58"/>
      <c r="E345" s="58"/>
      <c r="F345" s="58"/>
      <c r="G345" s="59"/>
      <c r="H345" s="53"/>
      <c r="I345" s="53"/>
      <c r="J345" s="60"/>
      <c r="K345" s="60"/>
      <c r="L345" s="60"/>
      <c r="M345" s="53"/>
      <c r="N345" s="61"/>
      <c r="O345" s="61"/>
      <c r="P345" s="53"/>
      <c r="Q345" s="62"/>
    </row>
    <row r="346" spans="1:17" ht="13.2">
      <c r="A346" s="58"/>
      <c r="B346" s="58"/>
      <c r="C346" s="58"/>
      <c r="D346" s="58"/>
      <c r="E346" s="58"/>
      <c r="F346" s="58"/>
      <c r="G346" s="59"/>
      <c r="H346" s="53"/>
      <c r="I346" s="53"/>
      <c r="J346" s="60"/>
      <c r="K346" s="60"/>
      <c r="L346" s="60"/>
      <c r="M346" s="53"/>
      <c r="N346" s="61"/>
      <c r="O346" s="61"/>
      <c r="P346" s="53"/>
      <c r="Q346" s="62"/>
    </row>
    <row r="347" spans="1:17" ht="13.2">
      <c r="A347" s="58"/>
      <c r="B347" s="58"/>
      <c r="C347" s="58"/>
      <c r="D347" s="58"/>
      <c r="E347" s="58"/>
      <c r="F347" s="58"/>
      <c r="G347" s="59"/>
      <c r="H347" s="53"/>
      <c r="I347" s="53"/>
      <c r="J347" s="60"/>
      <c r="K347" s="60"/>
      <c r="L347" s="60"/>
      <c r="M347" s="53"/>
      <c r="N347" s="61"/>
      <c r="O347" s="61"/>
      <c r="P347" s="53"/>
      <c r="Q347" s="62"/>
    </row>
    <row r="348" spans="1:17" ht="13.2">
      <c r="A348" s="58"/>
      <c r="B348" s="58"/>
      <c r="C348" s="58"/>
      <c r="D348" s="58"/>
      <c r="E348" s="58"/>
      <c r="F348" s="58"/>
      <c r="G348" s="59"/>
      <c r="H348" s="53"/>
      <c r="I348" s="53"/>
      <c r="J348" s="60"/>
      <c r="K348" s="60"/>
      <c r="L348" s="60"/>
      <c r="M348" s="53"/>
      <c r="N348" s="61"/>
      <c r="O348" s="61"/>
      <c r="P348" s="53"/>
      <c r="Q348" s="62"/>
    </row>
    <row r="349" spans="1:17" ht="13.2">
      <c r="A349" s="58"/>
      <c r="B349" s="58"/>
      <c r="C349" s="58"/>
      <c r="D349" s="58"/>
      <c r="E349" s="58"/>
      <c r="F349" s="58"/>
      <c r="G349" s="59"/>
      <c r="H349" s="53"/>
      <c r="I349" s="53"/>
      <c r="J349" s="60"/>
      <c r="K349" s="60"/>
      <c r="L349" s="60"/>
      <c r="M349" s="53"/>
      <c r="N349" s="61"/>
      <c r="O349" s="61"/>
      <c r="P349" s="53"/>
      <c r="Q349" s="62"/>
    </row>
    <row r="350" spans="1:17" ht="13.2">
      <c r="A350" s="58"/>
      <c r="B350" s="58"/>
      <c r="C350" s="58"/>
      <c r="D350" s="58"/>
      <c r="E350" s="58"/>
      <c r="F350" s="58"/>
      <c r="G350" s="59"/>
      <c r="H350" s="53"/>
      <c r="I350" s="53"/>
      <c r="J350" s="60"/>
      <c r="K350" s="60"/>
      <c r="L350" s="60"/>
      <c r="M350" s="53"/>
      <c r="N350" s="61"/>
      <c r="O350" s="61"/>
      <c r="P350" s="53"/>
      <c r="Q350" s="62"/>
    </row>
    <row r="351" spans="1:17" ht="13.2">
      <c r="A351" s="58"/>
      <c r="B351" s="58"/>
      <c r="C351" s="58"/>
      <c r="D351" s="58"/>
      <c r="E351" s="58"/>
      <c r="F351" s="58"/>
      <c r="G351" s="59"/>
      <c r="H351" s="53"/>
      <c r="I351" s="53"/>
      <c r="J351" s="60"/>
      <c r="K351" s="60"/>
      <c r="L351" s="60"/>
      <c r="M351" s="53"/>
      <c r="N351" s="61"/>
      <c r="O351" s="61"/>
      <c r="P351" s="53"/>
      <c r="Q351" s="62"/>
    </row>
    <row r="352" spans="1:17" ht="13.2">
      <c r="A352" s="58"/>
      <c r="B352" s="58"/>
      <c r="C352" s="58"/>
      <c r="D352" s="58"/>
      <c r="E352" s="58"/>
      <c r="F352" s="58"/>
      <c r="G352" s="59"/>
      <c r="H352" s="53"/>
      <c r="I352" s="53"/>
      <c r="J352" s="60"/>
      <c r="K352" s="60"/>
      <c r="L352" s="60"/>
      <c r="M352" s="53"/>
      <c r="N352" s="61"/>
      <c r="O352" s="61"/>
      <c r="P352" s="53"/>
      <c r="Q352" s="62"/>
    </row>
    <row r="353" spans="1:17" ht="13.2">
      <c r="A353" s="58"/>
      <c r="B353" s="58"/>
      <c r="C353" s="58"/>
      <c r="D353" s="58"/>
      <c r="E353" s="58"/>
      <c r="F353" s="58"/>
      <c r="G353" s="59"/>
      <c r="H353" s="53"/>
      <c r="I353" s="53"/>
      <c r="J353" s="60"/>
      <c r="K353" s="60"/>
      <c r="L353" s="60"/>
      <c r="M353" s="53"/>
      <c r="N353" s="61"/>
      <c r="O353" s="61"/>
      <c r="P353" s="53"/>
      <c r="Q353" s="62"/>
    </row>
    <row r="354" spans="1:17" ht="13.2">
      <c r="A354" s="58"/>
      <c r="B354" s="58"/>
      <c r="C354" s="58"/>
      <c r="D354" s="58"/>
      <c r="E354" s="58"/>
      <c r="F354" s="58"/>
      <c r="G354" s="59"/>
      <c r="H354" s="53"/>
      <c r="I354" s="53"/>
      <c r="J354" s="60"/>
      <c r="K354" s="60"/>
      <c r="L354" s="60"/>
      <c r="M354" s="53"/>
      <c r="N354" s="61"/>
      <c r="O354" s="61"/>
      <c r="P354" s="53"/>
      <c r="Q354" s="62"/>
    </row>
    <row r="355" spans="1:17" ht="13.2">
      <c r="A355" s="58"/>
      <c r="B355" s="58"/>
      <c r="C355" s="58"/>
      <c r="D355" s="58"/>
      <c r="E355" s="58"/>
      <c r="F355" s="58"/>
      <c r="G355" s="59"/>
      <c r="H355" s="53"/>
      <c r="I355" s="53"/>
      <c r="J355" s="60"/>
      <c r="K355" s="60"/>
      <c r="L355" s="60"/>
      <c r="M355" s="53"/>
      <c r="N355" s="61"/>
      <c r="O355" s="61"/>
      <c r="P355" s="53"/>
      <c r="Q355" s="62"/>
    </row>
    <row r="356" spans="1:17" ht="13.2">
      <c r="A356" s="58"/>
      <c r="B356" s="58"/>
      <c r="C356" s="58"/>
      <c r="D356" s="58"/>
      <c r="E356" s="58"/>
      <c r="F356" s="58"/>
      <c r="G356" s="59"/>
      <c r="H356" s="53"/>
      <c r="I356" s="53"/>
      <c r="J356" s="60"/>
      <c r="K356" s="60"/>
      <c r="L356" s="60"/>
      <c r="M356" s="53"/>
      <c r="N356" s="61"/>
      <c r="O356" s="61"/>
      <c r="P356" s="53"/>
      <c r="Q356" s="62"/>
    </row>
    <row r="357" spans="1:17" ht="13.2">
      <c r="A357" s="58"/>
      <c r="B357" s="58"/>
      <c r="C357" s="58"/>
      <c r="D357" s="58"/>
      <c r="E357" s="58"/>
      <c r="F357" s="58"/>
      <c r="G357" s="59"/>
      <c r="H357" s="53"/>
      <c r="I357" s="53"/>
      <c r="J357" s="60"/>
      <c r="K357" s="60"/>
      <c r="L357" s="60"/>
      <c r="M357" s="53"/>
      <c r="N357" s="61"/>
      <c r="O357" s="61"/>
      <c r="P357" s="53"/>
      <c r="Q357" s="62"/>
    </row>
    <row r="358" spans="1:17" ht="13.2">
      <c r="A358" s="58"/>
      <c r="B358" s="58"/>
      <c r="C358" s="58"/>
      <c r="D358" s="58"/>
      <c r="E358" s="58"/>
      <c r="F358" s="58"/>
      <c r="G358" s="59"/>
      <c r="H358" s="53"/>
      <c r="I358" s="53"/>
      <c r="J358" s="60"/>
      <c r="K358" s="60"/>
      <c r="L358" s="60"/>
      <c r="M358" s="53"/>
      <c r="N358" s="61"/>
      <c r="O358" s="61"/>
      <c r="P358" s="53"/>
      <c r="Q358" s="62"/>
    </row>
    <row r="359" spans="1:17" ht="13.2">
      <c r="A359" s="58"/>
      <c r="B359" s="58"/>
      <c r="C359" s="58"/>
      <c r="D359" s="58"/>
      <c r="E359" s="58"/>
      <c r="F359" s="58"/>
      <c r="G359" s="59"/>
      <c r="H359" s="53"/>
      <c r="I359" s="53"/>
      <c r="J359" s="60"/>
      <c r="K359" s="60"/>
      <c r="L359" s="60"/>
      <c r="M359" s="53"/>
      <c r="N359" s="61"/>
      <c r="O359" s="61"/>
      <c r="P359" s="53"/>
      <c r="Q359" s="62"/>
    </row>
    <row r="360" spans="1:17" ht="13.2">
      <c r="A360" s="58"/>
      <c r="B360" s="58"/>
      <c r="C360" s="58"/>
      <c r="D360" s="58"/>
      <c r="E360" s="58"/>
      <c r="F360" s="58"/>
      <c r="G360" s="59"/>
      <c r="H360" s="53"/>
      <c r="I360" s="53"/>
      <c r="J360" s="60"/>
      <c r="K360" s="60"/>
      <c r="L360" s="60"/>
      <c r="M360" s="53"/>
      <c r="N360" s="61"/>
      <c r="O360" s="61"/>
      <c r="P360" s="53"/>
      <c r="Q360" s="62"/>
    </row>
    <row r="361" spans="1:17" ht="13.2">
      <c r="A361" s="58"/>
      <c r="B361" s="58"/>
      <c r="C361" s="58"/>
      <c r="D361" s="58"/>
      <c r="E361" s="58"/>
      <c r="F361" s="58"/>
      <c r="G361" s="59"/>
      <c r="H361" s="53"/>
      <c r="I361" s="53"/>
      <c r="J361" s="60"/>
      <c r="K361" s="60"/>
      <c r="L361" s="60"/>
      <c r="M361" s="53"/>
      <c r="N361" s="61"/>
      <c r="O361" s="61"/>
      <c r="P361" s="53"/>
      <c r="Q361" s="62"/>
    </row>
    <row r="362" spans="1:17" ht="13.2">
      <c r="A362" s="58"/>
      <c r="B362" s="58"/>
      <c r="C362" s="58"/>
      <c r="D362" s="58"/>
      <c r="E362" s="58"/>
      <c r="F362" s="58"/>
      <c r="G362" s="59"/>
      <c r="H362" s="53"/>
      <c r="I362" s="53"/>
      <c r="J362" s="60"/>
      <c r="K362" s="60"/>
      <c r="L362" s="60"/>
      <c r="M362" s="53"/>
      <c r="N362" s="61"/>
      <c r="O362" s="61"/>
      <c r="P362" s="53"/>
      <c r="Q362" s="62"/>
    </row>
    <row r="363" spans="1:17" ht="13.2">
      <c r="A363" s="58"/>
      <c r="B363" s="58"/>
      <c r="C363" s="58"/>
      <c r="D363" s="58"/>
      <c r="E363" s="58"/>
      <c r="F363" s="58"/>
      <c r="G363" s="59"/>
      <c r="H363" s="53"/>
      <c r="I363" s="53"/>
      <c r="J363" s="60"/>
      <c r="K363" s="60"/>
      <c r="L363" s="60"/>
      <c r="M363" s="53"/>
      <c r="N363" s="61"/>
      <c r="O363" s="61"/>
      <c r="P363" s="53"/>
      <c r="Q363" s="62"/>
    </row>
    <row r="364" spans="1:17" ht="13.2">
      <c r="A364" s="58"/>
      <c r="B364" s="58"/>
      <c r="C364" s="58"/>
      <c r="D364" s="58"/>
      <c r="E364" s="58"/>
      <c r="F364" s="58"/>
      <c r="G364" s="59"/>
      <c r="H364" s="53"/>
      <c r="I364" s="53"/>
      <c r="J364" s="60"/>
      <c r="K364" s="60"/>
      <c r="L364" s="60"/>
      <c r="M364" s="53"/>
      <c r="N364" s="61"/>
      <c r="O364" s="61"/>
      <c r="P364" s="53"/>
      <c r="Q364" s="62"/>
    </row>
    <row r="365" spans="1:17" ht="13.2">
      <c r="A365" s="58"/>
      <c r="B365" s="58"/>
      <c r="C365" s="58"/>
      <c r="D365" s="58"/>
      <c r="E365" s="58"/>
      <c r="F365" s="58"/>
      <c r="G365" s="59"/>
      <c r="H365" s="53"/>
      <c r="I365" s="53"/>
      <c r="J365" s="60"/>
      <c r="K365" s="60"/>
      <c r="L365" s="60"/>
      <c r="M365" s="53"/>
      <c r="N365" s="61"/>
      <c r="O365" s="61"/>
      <c r="P365" s="53"/>
      <c r="Q365" s="62"/>
    </row>
    <row r="366" spans="1:17" ht="13.2">
      <c r="A366" s="58"/>
      <c r="B366" s="58"/>
      <c r="C366" s="58"/>
      <c r="D366" s="58"/>
      <c r="E366" s="58"/>
      <c r="F366" s="58"/>
      <c r="G366" s="59"/>
      <c r="H366" s="53"/>
      <c r="I366" s="53"/>
      <c r="J366" s="60"/>
      <c r="K366" s="60"/>
      <c r="L366" s="60"/>
      <c r="M366" s="53"/>
      <c r="N366" s="61"/>
      <c r="O366" s="61"/>
      <c r="P366" s="53"/>
      <c r="Q366" s="62"/>
    </row>
    <row r="367" spans="1:17" ht="13.2">
      <c r="A367" s="58"/>
      <c r="B367" s="58"/>
      <c r="C367" s="58"/>
      <c r="D367" s="58"/>
      <c r="E367" s="58"/>
      <c r="F367" s="58"/>
      <c r="G367" s="59"/>
      <c r="H367" s="53"/>
      <c r="I367" s="53"/>
      <c r="J367" s="60"/>
      <c r="K367" s="60"/>
      <c r="L367" s="60"/>
      <c r="M367" s="53"/>
      <c r="N367" s="61"/>
      <c r="O367" s="61"/>
      <c r="P367" s="53"/>
      <c r="Q367" s="62"/>
    </row>
    <row r="368" spans="1:17" ht="13.2">
      <c r="A368" s="58"/>
      <c r="B368" s="58"/>
      <c r="C368" s="58"/>
      <c r="D368" s="58"/>
      <c r="E368" s="58"/>
      <c r="F368" s="58"/>
      <c r="G368" s="59"/>
      <c r="H368" s="53"/>
      <c r="I368" s="53"/>
      <c r="J368" s="60"/>
      <c r="K368" s="60"/>
      <c r="L368" s="60"/>
      <c r="M368" s="53"/>
      <c r="N368" s="61"/>
      <c r="O368" s="61"/>
      <c r="P368" s="53"/>
      <c r="Q368" s="62"/>
    </row>
    <row r="369" spans="1:17" ht="13.2">
      <c r="A369" s="58"/>
      <c r="B369" s="58"/>
      <c r="C369" s="58"/>
      <c r="D369" s="58"/>
      <c r="E369" s="58"/>
      <c r="F369" s="58"/>
      <c r="G369" s="59"/>
      <c r="H369" s="53"/>
      <c r="I369" s="53"/>
      <c r="J369" s="60"/>
      <c r="K369" s="60"/>
      <c r="L369" s="60"/>
      <c r="M369" s="53"/>
      <c r="N369" s="61"/>
      <c r="O369" s="61"/>
      <c r="P369" s="53"/>
      <c r="Q369" s="62"/>
    </row>
    <row r="370" spans="1:17" ht="13.2">
      <c r="A370" s="58"/>
      <c r="B370" s="58"/>
      <c r="C370" s="58"/>
      <c r="D370" s="58"/>
      <c r="E370" s="58"/>
      <c r="F370" s="58"/>
      <c r="G370" s="59"/>
      <c r="H370" s="53"/>
      <c r="I370" s="53"/>
      <c r="J370" s="60"/>
      <c r="K370" s="60"/>
      <c r="L370" s="60"/>
      <c r="M370" s="53"/>
      <c r="N370" s="61"/>
      <c r="O370" s="61"/>
      <c r="P370" s="53"/>
      <c r="Q370" s="62"/>
    </row>
    <row r="371" spans="1:17" ht="13.2">
      <c r="A371" s="58"/>
      <c r="B371" s="58"/>
      <c r="C371" s="58"/>
      <c r="D371" s="58"/>
      <c r="E371" s="58"/>
      <c r="F371" s="58"/>
      <c r="G371" s="59"/>
      <c r="H371" s="53"/>
      <c r="I371" s="53"/>
      <c r="J371" s="60"/>
      <c r="K371" s="60"/>
      <c r="L371" s="60"/>
      <c r="M371" s="53"/>
      <c r="N371" s="61"/>
      <c r="O371" s="61"/>
      <c r="P371" s="53"/>
      <c r="Q371" s="62"/>
    </row>
    <row r="372" spans="1:17" ht="13.2">
      <c r="A372" s="58"/>
      <c r="B372" s="58"/>
      <c r="C372" s="58"/>
      <c r="D372" s="58"/>
      <c r="E372" s="58"/>
      <c r="F372" s="58"/>
      <c r="G372" s="59"/>
      <c r="H372" s="53"/>
      <c r="I372" s="53"/>
      <c r="J372" s="60"/>
      <c r="K372" s="60"/>
      <c r="L372" s="60"/>
      <c r="M372" s="53"/>
      <c r="N372" s="61"/>
      <c r="O372" s="61"/>
      <c r="P372" s="53"/>
      <c r="Q372" s="62"/>
    </row>
    <row r="373" spans="1:17" ht="13.2">
      <c r="A373" s="58"/>
      <c r="B373" s="58"/>
      <c r="C373" s="58"/>
      <c r="D373" s="58"/>
      <c r="E373" s="58"/>
      <c r="F373" s="58"/>
      <c r="G373" s="59"/>
      <c r="H373" s="53"/>
      <c r="I373" s="53"/>
      <c r="J373" s="60"/>
      <c r="K373" s="60"/>
      <c r="L373" s="60"/>
      <c r="M373" s="53"/>
      <c r="N373" s="61"/>
      <c r="O373" s="61"/>
      <c r="P373" s="53"/>
      <c r="Q373" s="62"/>
    </row>
    <row r="374" spans="1:17" ht="13.2">
      <c r="A374" s="58"/>
      <c r="B374" s="58"/>
      <c r="C374" s="58"/>
      <c r="D374" s="58"/>
      <c r="E374" s="58"/>
      <c r="F374" s="58"/>
      <c r="G374" s="59"/>
      <c r="H374" s="53"/>
      <c r="I374" s="53"/>
      <c r="J374" s="60"/>
      <c r="K374" s="60"/>
      <c r="L374" s="60"/>
      <c r="M374" s="53"/>
      <c r="N374" s="61"/>
      <c r="O374" s="61"/>
      <c r="P374" s="53"/>
      <c r="Q374" s="62"/>
    </row>
    <row r="375" spans="1:17" ht="13.2">
      <c r="A375" s="58"/>
      <c r="B375" s="58"/>
      <c r="C375" s="58"/>
      <c r="D375" s="58"/>
      <c r="E375" s="58"/>
      <c r="F375" s="58"/>
      <c r="G375" s="59"/>
      <c r="H375" s="53"/>
      <c r="I375" s="53"/>
      <c r="J375" s="60"/>
      <c r="K375" s="60"/>
      <c r="L375" s="60"/>
      <c r="M375" s="53"/>
      <c r="N375" s="61"/>
      <c r="O375" s="61"/>
      <c r="P375" s="53"/>
      <c r="Q375" s="62"/>
    </row>
    <row r="376" spans="1:17" ht="13.2">
      <c r="A376" s="58"/>
      <c r="B376" s="58"/>
      <c r="C376" s="58"/>
      <c r="D376" s="58"/>
      <c r="E376" s="58"/>
      <c r="F376" s="58"/>
      <c r="G376" s="59"/>
      <c r="H376" s="53"/>
      <c r="I376" s="53"/>
      <c r="J376" s="60"/>
      <c r="K376" s="60"/>
      <c r="L376" s="60"/>
      <c r="M376" s="53"/>
      <c r="N376" s="61"/>
      <c r="O376" s="61"/>
      <c r="P376" s="53"/>
      <c r="Q376" s="62"/>
    </row>
    <row r="377" spans="1:17" ht="13.2">
      <c r="A377" s="58"/>
      <c r="B377" s="58"/>
      <c r="C377" s="58"/>
      <c r="D377" s="58"/>
      <c r="E377" s="58"/>
      <c r="F377" s="58"/>
      <c r="G377" s="59"/>
      <c r="H377" s="53"/>
      <c r="I377" s="53"/>
      <c r="J377" s="60"/>
      <c r="K377" s="60"/>
      <c r="L377" s="60"/>
      <c r="M377" s="53"/>
      <c r="N377" s="61"/>
      <c r="O377" s="61"/>
      <c r="P377" s="53"/>
      <c r="Q377" s="62"/>
    </row>
    <row r="378" spans="1:17" ht="13.2">
      <c r="A378" s="58"/>
      <c r="B378" s="58"/>
      <c r="C378" s="58"/>
      <c r="D378" s="58"/>
      <c r="E378" s="58"/>
      <c r="F378" s="58"/>
      <c r="G378" s="59"/>
      <c r="H378" s="53"/>
      <c r="I378" s="53"/>
      <c r="J378" s="60"/>
      <c r="K378" s="60"/>
      <c r="L378" s="60"/>
      <c r="M378" s="53"/>
      <c r="N378" s="61"/>
      <c r="O378" s="61"/>
      <c r="P378" s="53"/>
      <c r="Q378" s="62"/>
    </row>
    <row r="379" spans="1:17" ht="13.2">
      <c r="A379" s="58"/>
      <c r="B379" s="58"/>
      <c r="C379" s="58"/>
      <c r="D379" s="58"/>
      <c r="E379" s="58"/>
      <c r="F379" s="58"/>
      <c r="G379" s="59"/>
      <c r="H379" s="53"/>
      <c r="I379" s="53"/>
      <c r="J379" s="60"/>
      <c r="K379" s="60"/>
      <c r="L379" s="60"/>
      <c r="M379" s="53"/>
      <c r="N379" s="61"/>
      <c r="O379" s="61"/>
      <c r="P379" s="53"/>
      <c r="Q379" s="62"/>
    </row>
    <row r="380" spans="1:17" ht="13.2">
      <c r="A380" s="58"/>
      <c r="B380" s="58"/>
      <c r="C380" s="58"/>
      <c r="D380" s="58"/>
      <c r="E380" s="58"/>
      <c r="F380" s="58"/>
      <c r="G380" s="59"/>
      <c r="H380" s="53"/>
      <c r="I380" s="53"/>
      <c r="J380" s="60"/>
      <c r="K380" s="60"/>
      <c r="L380" s="60"/>
      <c r="M380" s="53"/>
      <c r="N380" s="61"/>
      <c r="O380" s="61"/>
      <c r="P380" s="53"/>
      <c r="Q380" s="62"/>
    </row>
    <row r="381" spans="1:17" ht="13.2">
      <c r="A381" s="58"/>
      <c r="B381" s="58"/>
      <c r="C381" s="58"/>
      <c r="D381" s="58"/>
      <c r="E381" s="58"/>
      <c r="F381" s="58"/>
      <c r="G381" s="59"/>
      <c r="H381" s="53"/>
      <c r="I381" s="53"/>
      <c r="J381" s="60"/>
      <c r="K381" s="60"/>
      <c r="L381" s="60"/>
      <c r="M381" s="53"/>
      <c r="N381" s="61"/>
      <c r="O381" s="61"/>
      <c r="P381" s="53"/>
      <c r="Q381" s="62"/>
    </row>
    <row r="382" spans="1:17" ht="13.2">
      <c r="A382" s="58"/>
      <c r="B382" s="58"/>
      <c r="C382" s="58"/>
      <c r="D382" s="58"/>
      <c r="E382" s="58"/>
      <c r="F382" s="58"/>
      <c r="G382" s="59"/>
      <c r="H382" s="53"/>
      <c r="I382" s="53"/>
      <c r="J382" s="60"/>
      <c r="K382" s="60"/>
      <c r="L382" s="60"/>
      <c r="M382" s="53"/>
      <c r="N382" s="61"/>
      <c r="O382" s="61"/>
      <c r="P382" s="53"/>
      <c r="Q382" s="62"/>
    </row>
    <row r="383" spans="1:17" ht="13.2">
      <c r="A383" s="58"/>
      <c r="B383" s="58"/>
      <c r="C383" s="58"/>
      <c r="D383" s="58"/>
      <c r="E383" s="58"/>
      <c r="F383" s="58"/>
      <c r="G383" s="59"/>
      <c r="H383" s="53"/>
      <c r="I383" s="53"/>
      <c r="J383" s="60"/>
      <c r="K383" s="60"/>
      <c r="L383" s="60"/>
      <c r="M383" s="53"/>
      <c r="N383" s="61"/>
      <c r="O383" s="61"/>
      <c r="P383" s="53"/>
      <c r="Q383" s="62"/>
    </row>
    <row r="384" spans="1:17" ht="13.2">
      <c r="A384" s="58"/>
      <c r="B384" s="58"/>
      <c r="C384" s="58"/>
      <c r="D384" s="58"/>
      <c r="E384" s="58"/>
      <c r="F384" s="58"/>
      <c r="G384" s="59"/>
      <c r="H384" s="53"/>
      <c r="I384" s="53"/>
      <c r="J384" s="60"/>
      <c r="K384" s="60"/>
      <c r="L384" s="60"/>
      <c r="M384" s="53"/>
      <c r="N384" s="61"/>
      <c r="O384" s="61"/>
      <c r="P384" s="53"/>
      <c r="Q384" s="62"/>
    </row>
    <row r="385" spans="1:17" ht="13.2">
      <c r="A385" s="58"/>
      <c r="B385" s="58"/>
      <c r="C385" s="58"/>
      <c r="D385" s="58"/>
      <c r="E385" s="58"/>
      <c r="F385" s="58"/>
      <c r="G385" s="59"/>
      <c r="H385" s="53"/>
      <c r="I385" s="53"/>
      <c r="J385" s="60"/>
      <c r="K385" s="60"/>
      <c r="L385" s="60"/>
      <c r="M385" s="53"/>
      <c r="N385" s="61"/>
      <c r="O385" s="61"/>
      <c r="P385" s="53"/>
      <c r="Q385" s="62"/>
    </row>
    <row r="386" spans="1:17" ht="13.2">
      <c r="A386" s="58"/>
      <c r="B386" s="58"/>
      <c r="C386" s="58"/>
      <c r="D386" s="58"/>
      <c r="E386" s="58"/>
      <c r="F386" s="58"/>
      <c r="G386" s="59"/>
      <c r="H386" s="53"/>
      <c r="I386" s="53"/>
      <c r="J386" s="60"/>
      <c r="K386" s="60"/>
      <c r="L386" s="60"/>
      <c r="M386" s="53"/>
      <c r="N386" s="61"/>
      <c r="O386" s="61"/>
      <c r="P386" s="53"/>
      <c r="Q386" s="62"/>
    </row>
    <row r="387" spans="1:17" ht="13.2">
      <c r="A387" s="58"/>
      <c r="B387" s="58"/>
      <c r="C387" s="58"/>
      <c r="D387" s="58"/>
      <c r="E387" s="58"/>
      <c r="F387" s="58"/>
      <c r="G387" s="59"/>
      <c r="H387" s="53"/>
      <c r="I387" s="53"/>
      <c r="J387" s="60"/>
      <c r="K387" s="60"/>
      <c r="L387" s="60"/>
      <c r="M387" s="53"/>
      <c r="N387" s="61"/>
      <c r="O387" s="61"/>
      <c r="P387" s="53"/>
      <c r="Q387" s="62"/>
    </row>
    <row r="388" spans="1:17" ht="13.2">
      <c r="A388" s="58"/>
      <c r="B388" s="58"/>
      <c r="C388" s="58"/>
      <c r="D388" s="58"/>
      <c r="E388" s="58"/>
      <c r="F388" s="58"/>
      <c r="G388" s="59"/>
      <c r="H388" s="53"/>
      <c r="I388" s="53"/>
      <c r="J388" s="60"/>
      <c r="K388" s="60"/>
      <c r="L388" s="60"/>
      <c r="M388" s="53"/>
      <c r="N388" s="61"/>
      <c r="O388" s="61"/>
      <c r="P388" s="53"/>
      <c r="Q388" s="62"/>
    </row>
    <row r="389" spans="1:17" ht="13.2">
      <c r="A389" s="58"/>
      <c r="B389" s="58"/>
      <c r="C389" s="58"/>
      <c r="D389" s="58"/>
      <c r="E389" s="58"/>
      <c r="F389" s="58"/>
      <c r="G389" s="59"/>
      <c r="H389" s="53"/>
      <c r="I389" s="53"/>
      <c r="J389" s="60"/>
      <c r="K389" s="60"/>
      <c r="L389" s="60"/>
      <c r="M389" s="53"/>
      <c r="N389" s="61"/>
      <c r="O389" s="61"/>
      <c r="P389" s="53"/>
      <c r="Q389" s="62"/>
    </row>
    <row r="390" spans="1:17" ht="13.2">
      <c r="A390" s="58"/>
      <c r="B390" s="58"/>
      <c r="C390" s="58"/>
      <c r="D390" s="58"/>
      <c r="E390" s="58"/>
      <c r="F390" s="58"/>
      <c r="G390" s="59"/>
      <c r="H390" s="53"/>
      <c r="I390" s="53"/>
      <c r="J390" s="60"/>
      <c r="K390" s="60"/>
      <c r="L390" s="60"/>
      <c r="M390" s="53"/>
      <c r="N390" s="61"/>
      <c r="O390" s="61"/>
      <c r="P390" s="53"/>
      <c r="Q390" s="62"/>
    </row>
    <row r="391" spans="1:17" ht="13.2">
      <c r="A391" s="58"/>
      <c r="B391" s="58"/>
      <c r="C391" s="58"/>
      <c r="D391" s="58"/>
      <c r="E391" s="58"/>
      <c r="F391" s="58"/>
      <c r="G391" s="59"/>
      <c r="H391" s="53"/>
      <c r="I391" s="53"/>
      <c r="J391" s="60"/>
      <c r="K391" s="60"/>
      <c r="L391" s="60"/>
      <c r="M391" s="53"/>
      <c r="N391" s="61"/>
      <c r="O391" s="61"/>
      <c r="P391" s="53"/>
      <c r="Q391" s="62"/>
    </row>
    <row r="392" spans="1:17" ht="13.2">
      <c r="A392" s="58"/>
      <c r="B392" s="58"/>
      <c r="C392" s="58"/>
      <c r="D392" s="58"/>
      <c r="E392" s="58"/>
      <c r="F392" s="58"/>
      <c r="G392" s="59"/>
      <c r="H392" s="53"/>
      <c r="I392" s="53"/>
      <c r="J392" s="60"/>
      <c r="K392" s="60"/>
      <c r="L392" s="60"/>
      <c r="M392" s="53"/>
      <c r="N392" s="61"/>
      <c r="O392" s="61"/>
      <c r="P392" s="53"/>
      <c r="Q392" s="62"/>
    </row>
    <row r="393" spans="1:17" ht="13.2">
      <c r="A393" s="58"/>
      <c r="B393" s="58"/>
      <c r="C393" s="58"/>
      <c r="D393" s="58"/>
      <c r="E393" s="58"/>
      <c r="F393" s="58"/>
      <c r="G393" s="59"/>
      <c r="H393" s="53"/>
      <c r="I393" s="53"/>
      <c r="J393" s="60"/>
      <c r="K393" s="60"/>
      <c r="L393" s="60"/>
      <c r="M393" s="53"/>
      <c r="N393" s="61"/>
      <c r="O393" s="61"/>
      <c r="P393" s="53"/>
      <c r="Q393" s="62"/>
    </row>
    <row r="394" spans="1:17" ht="13.2">
      <c r="A394" s="58"/>
      <c r="B394" s="58"/>
      <c r="C394" s="58"/>
      <c r="D394" s="58"/>
      <c r="E394" s="58"/>
      <c r="F394" s="58"/>
      <c r="G394" s="59"/>
      <c r="H394" s="53"/>
      <c r="I394" s="53"/>
      <c r="J394" s="60"/>
      <c r="K394" s="60"/>
      <c r="L394" s="60"/>
      <c r="M394" s="53"/>
      <c r="N394" s="61"/>
      <c r="O394" s="61"/>
      <c r="P394" s="53"/>
      <c r="Q394" s="62"/>
    </row>
    <row r="395" spans="1:17" ht="13.2">
      <c r="A395" s="58"/>
      <c r="B395" s="58"/>
      <c r="C395" s="58"/>
      <c r="D395" s="58"/>
      <c r="E395" s="58"/>
      <c r="F395" s="58"/>
      <c r="G395" s="59"/>
      <c r="H395" s="53"/>
      <c r="I395" s="53"/>
      <c r="J395" s="60"/>
      <c r="K395" s="60"/>
      <c r="L395" s="60"/>
      <c r="M395" s="53"/>
      <c r="N395" s="61"/>
      <c r="O395" s="61"/>
      <c r="P395" s="53"/>
      <c r="Q395" s="62"/>
    </row>
    <row r="396" spans="1:17" ht="13.2">
      <c r="A396" s="58"/>
      <c r="B396" s="58"/>
      <c r="C396" s="58"/>
      <c r="D396" s="58"/>
      <c r="E396" s="58"/>
      <c r="F396" s="58"/>
      <c r="G396" s="59"/>
      <c r="H396" s="53"/>
      <c r="I396" s="53"/>
      <c r="J396" s="60"/>
      <c r="K396" s="60"/>
      <c r="L396" s="60"/>
      <c r="M396" s="53"/>
      <c r="N396" s="61"/>
      <c r="O396" s="61"/>
      <c r="P396" s="53"/>
      <c r="Q396" s="62"/>
    </row>
    <row r="397" spans="1:17" ht="13.2">
      <c r="A397" s="58"/>
      <c r="B397" s="58"/>
      <c r="C397" s="58"/>
      <c r="D397" s="58"/>
      <c r="E397" s="58"/>
      <c r="F397" s="58"/>
      <c r="G397" s="59"/>
      <c r="H397" s="53"/>
      <c r="I397" s="53"/>
      <c r="J397" s="60"/>
      <c r="K397" s="60"/>
      <c r="L397" s="60"/>
      <c r="M397" s="53"/>
      <c r="N397" s="61"/>
      <c r="O397" s="61"/>
      <c r="P397" s="53"/>
      <c r="Q397" s="62"/>
    </row>
    <row r="398" spans="1:17" ht="13.2">
      <c r="A398" s="58"/>
      <c r="B398" s="58"/>
      <c r="C398" s="58"/>
      <c r="D398" s="58"/>
      <c r="E398" s="58"/>
      <c r="F398" s="58"/>
      <c r="G398" s="59"/>
      <c r="H398" s="53"/>
      <c r="I398" s="53"/>
      <c r="J398" s="60"/>
      <c r="K398" s="60"/>
      <c r="L398" s="60"/>
      <c r="M398" s="53"/>
      <c r="N398" s="61"/>
      <c r="O398" s="61"/>
      <c r="P398" s="53"/>
      <c r="Q398" s="62"/>
    </row>
    <row r="399" spans="1:17" ht="13.2">
      <c r="A399" s="58"/>
      <c r="B399" s="58"/>
      <c r="C399" s="58"/>
      <c r="D399" s="58"/>
      <c r="E399" s="58"/>
      <c r="F399" s="58"/>
      <c r="G399" s="59"/>
      <c r="H399" s="53"/>
      <c r="I399" s="53"/>
      <c r="J399" s="60"/>
      <c r="K399" s="60"/>
      <c r="L399" s="60"/>
      <c r="M399" s="53"/>
      <c r="N399" s="61"/>
      <c r="O399" s="61"/>
      <c r="P399" s="53"/>
      <c r="Q399" s="62"/>
    </row>
    <row r="400" spans="1:17" ht="13.2">
      <c r="A400" s="58"/>
      <c r="B400" s="58"/>
      <c r="C400" s="58"/>
      <c r="D400" s="58"/>
      <c r="E400" s="58"/>
      <c r="F400" s="58"/>
      <c r="G400" s="59"/>
      <c r="H400" s="53"/>
      <c r="I400" s="53"/>
      <c r="J400" s="60"/>
      <c r="K400" s="60"/>
      <c r="L400" s="60"/>
      <c r="M400" s="53"/>
      <c r="N400" s="61"/>
      <c r="O400" s="61"/>
      <c r="P400" s="53"/>
      <c r="Q400" s="62"/>
    </row>
    <row r="401" spans="1:17" ht="13.2">
      <c r="A401" s="58"/>
      <c r="B401" s="58"/>
      <c r="C401" s="58"/>
      <c r="D401" s="58"/>
      <c r="E401" s="58"/>
      <c r="F401" s="58"/>
      <c r="G401" s="59"/>
      <c r="H401" s="53"/>
      <c r="I401" s="53"/>
      <c r="J401" s="60"/>
      <c r="K401" s="60"/>
      <c r="L401" s="60"/>
      <c r="M401" s="53"/>
      <c r="N401" s="61"/>
      <c r="O401" s="61"/>
      <c r="P401" s="53"/>
      <c r="Q401" s="62"/>
    </row>
    <row r="402" spans="1:17" ht="13.2">
      <c r="A402" s="58"/>
      <c r="B402" s="58"/>
      <c r="C402" s="58"/>
      <c r="D402" s="58"/>
      <c r="E402" s="58"/>
      <c r="F402" s="58"/>
      <c r="G402" s="59"/>
      <c r="H402" s="53"/>
      <c r="I402" s="53"/>
      <c r="J402" s="60"/>
      <c r="K402" s="60"/>
      <c r="L402" s="60"/>
      <c r="M402" s="53"/>
      <c r="N402" s="61"/>
      <c r="O402" s="61"/>
      <c r="P402" s="53"/>
      <c r="Q402" s="62"/>
    </row>
    <row r="403" spans="1:17" ht="13.2">
      <c r="A403" s="58"/>
      <c r="B403" s="58"/>
      <c r="C403" s="58"/>
      <c r="D403" s="58"/>
      <c r="E403" s="58"/>
      <c r="F403" s="58"/>
      <c r="G403" s="59"/>
      <c r="H403" s="53"/>
      <c r="I403" s="53"/>
      <c r="J403" s="60"/>
      <c r="K403" s="60"/>
      <c r="L403" s="60"/>
      <c r="M403" s="53"/>
      <c r="N403" s="61"/>
      <c r="O403" s="61"/>
      <c r="P403" s="53"/>
      <c r="Q403" s="62"/>
    </row>
    <row r="404" spans="1:17" ht="13.2">
      <c r="A404" s="58"/>
      <c r="B404" s="58"/>
      <c r="C404" s="58"/>
      <c r="D404" s="58"/>
      <c r="E404" s="58"/>
      <c r="F404" s="58"/>
      <c r="G404" s="59"/>
      <c r="H404" s="53"/>
      <c r="I404" s="53"/>
      <c r="J404" s="60"/>
      <c r="K404" s="60"/>
      <c r="L404" s="60"/>
      <c r="M404" s="53"/>
      <c r="N404" s="61"/>
      <c r="O404" s="61"/>
      <c r="P404" s="53"/>
      <c r="Q404" s="62"/>
    </row>
    <row r="405" spans="1:17" ht="13.2">
      <c r="A405" s="58"/>
      <c r="B405" s="58"/>
      <c r="C405" s="58"/>
      <c r="D405" s="58"/>
      <c r="E405" s="58"/>
      <c r="F405" s="58"/>
      <c r="G405" s="59"/>
      <c r="H405" s="53"/>
      <c r="I405" s="53"/>
      <c r="J405" s="60"/>
      <c r="K405" s="60"/>
      <c r="L405" s="60"/>
      <c r="M405" s="53"/>
      <c r="N405" s="61"/>
      <c r="O405" s="61"/>
      <c r="P405" s="53"/>
      <c r="Q405" s="62"/>
    </row>
    <row r="406" spans="1:17" ht="13.2">
      <c r="A406" s="58"/>
      <c r="B406" s="58"/>
      <c r="C406" s="58"/>
      <c r="D406" s="58"/>
      <c r="E406" s="58"/>
      <c r="F406" s="58"/>
      <c r="G406" s="59"/>
      <c r="H406" s="53"/>
      <c r="I406" s="53"/>
      <c r="J406" s="60"/>
      <c r="K406" s="60"/>
      <c r="L406" s="60"/>
      <c r="M406" s="53"/>
      <c r="N406" s="61"/>
      <c r="O406" s="61"/>
      <c r="P406" s="53"/>
      <c r="Q406" s="62"/>
    </row>
    <row r="407" spans="1:17" ht="13.2">
      <c r="A407" s="58"/>
      <c r="B407" s="58"/>
      <c r="C407" s="58"/>
      <c r="D407" s="58"/>
      <c r="E407" s="58"/>
      <c r="F407" s="58"/>
      <c r="G407" s="59"/>
      <c r="H407" s="53"/>
      <c r="I407" s="53"/>
      <c r="J407" s="60"/>
      <c r="K407" s="60"/>
      <c r="L407" s="60"/>
      <c r="M407" s="53"/>
      <c r="N407" s="61"/>
      <c r="O407" s="61"/>
      <c r="P407" s="53"/>
      <c r="Q407" s="62"/>
    </row>
    <row r="408" spans="1:17" ht="13.2">
      <c r="A408" s="58"/>
      <c r="B408" s="58"/>
      <c r="C408" s="58"/>
      <c r="D408" s="58"/>
      <c r="E408" s="58"/>
      <c r="F408" s="58"/>
      <c r="G408" s="59"/>
      <c r="H408" s="53"/>
      <c r="I408" s="53"/>
      <c r="J408" s="60"/>
      <c r="K408" s="60"/>
      <c r="L408" s="60"/>
      <c r="M408" s="53"/>
      <c r="N408" s="61"/>
      <c r="O408" s="61"/>
      <c r="P408" s="53"/>
      <c r="Q408" s="62"/>
    </row>
    <row r="409" spans="1:17" ht="13.2">
      <c r="A409" s="58"/>
      <c r="B409" s="58"/>
      <c r="C409" s="58"/>
      <c r="D409" s="58"/>
      <c r="E409" s="58"/>
      <c r="F409" s="58"/>
      <c r="G409" s="59"/>
      <c r="H409" s="53"/>
      <c r="I409" s="53"/>
      <c r="J409" s="60"/>
      <c r="K409" s="60"/>
      <c r="L409" s="60"/>
      <c r="M409" s="53"/>
      <c r="N409" s="61"/>
      <c r="O409" s="61"/>
      <c r="P409" s="53"/>
      <c r="Q409" s="62"/>
    </row>
    <row r="410" spans="1:17" ht="13.2">
      <c r="A410" s="58"/>
      <c r="B410" s="58"/>
      <c r="C410" s="58"/>
      <c r="D410" s="58"/>
      <c r="E410" s="58"/>
      <c r="F410" s="58"/>
      <c r="G410" s="59"/>
      <c r="H410" s="53"/>
      <c r="I410" s="53"/>
      <c r="J410" s="60"/>
      <c r="K410" s="60"/>
      <c r="L410" s="60"/>
      <c r="M410" s="53"/>
      <c r="N410" s="61"/>
      <c r="O410" s="61"/>
      <c r="P410" s="53"/>
      <c r="Q410" s="62"/>
    </row>
    <row r="411" spans="1:17" ht="13.2">
      <c r="A411" s="58"/>
      <c r="B411" s="58"/>
      <c r="C411" s="58"/>
      <c r="D411" s="58"/>
      <c r="E411" s="58"/>
      <c r="F411" s="58"/>
      <c r="G411" s="59"/>
      <c r="H411" s="53"/>
      <c r="I411" s="53"/>
      <c r="J411" s="60"/>
      <c r="K411" s="60"/>
      <c r="L411" s="60"/>
      <c r="M411" s="53"/>
      <c r="N411" s="61"/>
      <c r="O411" s="61"/>
      <c r="P411" s="53"/>
      <c r="Q411" s="62"/>
    </row>
    <row r="412" spans="1:17" ht="13.2">
      <c r="A412" s="58"/>
      <c r="B412" s="58"/>
      <c r="C412" s="58"/>
      <c r="D412" s="58"/>
      <c r="E412" s="58"/>
      <c r="F412" s="58"/>
      <c r="G412" s="59"/>
      <c r="H412" s="53"/>
      <c r="I412" s="53"/>
      <c r="J412" s="60"/>
      <c r="K412" s="60"/>
      <c r="L412" s="60"/>
      <c r="M412" s="53"/>
      <c r="N412" s="61"/>
      <c r="O412" s="61"/>
      <c r="P412" s="53"/>
      <c r="Q412" s="62"/>
    </row>
    <row r="413" spans="1:17" ht="13.2">
      <c r="A413" s="58"/>
      <c r="B413" s="58"/>
      <c r="C413" s="58"/>
      <c r="D413" s="58"/>
      <c r="E413" s="58"/>
      <c r="F413" s="58"/>
      <c r="G413" s="59"/>
      <c r="H413" s="53"/>
      <c r="I413" s="53"/>
      <c r="J413" s="60"/>
      <c r="K413" s="60"/>
      <c r="L413" s="60"/>
      <c r="M413" s="53"/>
      <c r="N413" s="61"/>
      <c r="O413" s="61"/>
      <c r="P413" s="53"/>
      <c r="Q413" s="62"/>
    </row>
    <row r="414" spans="1:17" ht="13.2">
      <c r="A414" s="58"/>
      <c r="B414" s="58"/>
      <c r="C414" s="58"/>
      <c r="D414" s="58"/>
      <c r="E414" s="58"/>
      <c r="F414" s="58"/>
      <c r="G414" s="59"/>
      <c r="H414" s="53"/>
      <c r="I414" s="53"/>
      <c r="J414" s="60"/>
      <c r="K414" s="60"/>
      <c r="L414" s="60"/>
      <c r="M414" s="53"/>
      <c r="N414" s="61"/>
      <c r="O414" s="61"/>
      <c r="P414" s="53"/>
      <c r="Q414" s="62"/>
    </row>
    <row r="415" spans="1:17" ht="13.2">
      <c r="A415" s="58"/>
      <c r="B415" s="58"/>
      <c r="C415" s="58"/>
      <c r="D415" s="58"/>
      <c r="E415" s="58"/>
      <c r="F415" s="58"/>
      <c r="G415" s="59"/>
      <c r="H415" s="53"/>
      <c r="I415" s="53"/>
      <c r="J415" s="60"/>
      <c r="K415" s="60"/>
      <c r="L415" s="60"/>
      <c r="M415" s="53"/>
      <c r="N415" s="61"/>
      <c r="O415" s="61"/>
      <c r="P415" s="53"/>
      <c r="Q415" s="62"/>
    </row>
    <row r="416" spans="1:17" ht="13.2">
      <c r="A416" s="58"/>
      <c r="B416" s="58"/>
      <c r="C416" s="58"/>
      <c r="D416" s="58"/>
      <c r="E416" s="58"/>
      <c r="F416" s="58"/>
      <c r="G416" s="59"/>
      <c r="H416" s="53"/>
      <c r="I416" s="53"/>
      <c r="J416" s="60"/>
      <c r="K416" s="60"/>
      <c r="L416" s="60"/>
      <c r="M416" s="53"/>
      <c r="N416" s="61"/>
      <c r="O416" s="61"/>
      <c r="P416" s="53"/>
      <c r="Q416" s="62"/>
    </row>
    <row r="417" spans="1:17" ht="13.2">
      <c r="A417" s="58"/>
      <c r="B417" s="58"/>
      <c r="C417" s="58"/>
      <c r="D417" s="58"/>
      <c r="E417" s="58"/>
      <c r="F417" s="58"/>
      <c r="G417" s="59"/>
      <c r="H417" s="53"/>
      <c r="I417" s="53"/>
      <c r="J417" s="60"/>
      <c r="K417" s="60"/>
      <c r="L417" s="60"/>
      <c r="M417" s="53"/>
      <c r="N417" s="61"/>
      <c r="O417" s="61"/>
      <c r="P417" s="53"/>
      <c r="Q417" s="62"/>
    </row>
    <row r="418" spans="1:17" ht="13.2">
      <c r="A418" s="58"/>
      <c r="B418" s="58"/>
      <c r="C418" s="58"/>
      <c r="D418" s="58"/>
      <c r="E418" s="58"/>
      <c r="F418" s="58"/>
      <c r="G418" s="59"/>
      <c r="H418" s="53"/>
      <c r="I418" s="53"/>
      <c r="J418" s="60"/>
      <c r="K418" s="60"/>
      <c r="L418" s="60"/>
      <c r="M418" s="53"/>
      <c r="N418" s="61"/>
      <c r="O418" s="61"/>
      <c r="P418" s="53"/>
      <c r="Q418" s="62"/>
    </row>
    <row r="419" spans="1:17" ht="13.2">
      <c r="A419" s="58"/>
      <c r="B419" s="58"/>
      <c r="C419" s="58"/>
      <c r="D419" s="58"/>
      <c r="E419" s="58"/>
      <c r="F419" s="58"/>
      <c r="G419" s="59"/>
      <c r="H419" s="53"/>
      <c r="I419" s="53"/>
      <c r="J419" s="60"/>
      <c r="K419" s="60"/>
      <c r="L419" s="60"/>
      <c r="M419" s="53"/>
      <c r="N419" s="61"/>
      <c r="O419" s="61"/>
      <c r="P419" s="53"/>
      <c r="Q419" s="62"/>
    </row>
    <row r="420" spans="1:17" ht="13.2">
      <c r="A420" s="58"/>
      <c r="B420" s="58"/>
      <c r="C420" s="58"/>
      <c r="D420" s="58"/>
      <c r="E420" s="58"/>
      <c r="F420" s="58"/>
      <c r="G420" s="59"/>
      <c r="H420" s="53"/>
      <c r="I420" s="53"/>
      <c r="J420" s="60"/>
      <c r="K420" s="60"/>
      <c r="L420" s="60"/>
      <c r="M420" s="53"/>
      <c r="N420" s="61"/>
      <c r="O420" s="61"/>
      <c r="P420" s="53"/>
      <c r="Q420" s="62"/>
    </row>
    <row r="421" spans="1:17" ht="13.2">
      <c r="A421" s="58"/>
      <c r="B421" s="58"/>
      <c r="C421" s="58"/>
      <c r="D421" s="58"/>
      <c r="E421" s="58"/>
      <c r="F421" s="58"/>
      <c r="G421" s="59"/>
      <c r="H421" s="53"/>
      <c r="I421" s="53"/>
      <c r="J421" s="60"/>
      <c r="K421" s="60"/>
      <c r="L421" s="60"/>
      <c r="M421" s="53"/>
      <c r="N421" s="61"/>
      <c r="O421" s="61"/>
      <c r="P421" s="53"/>
      <c r="Q421" s="62"/>
    </row>
    <row r="422" spans="1:17" ht="13.2">
      <c r="A422" s="58"/>
      <c r="B422" s="58"/>
      <c r="C422" s="58"/>
      <c r="D422" s="58"/>
      <c r="E422" s="58"/>
      <c r="F422" s="58"/>
      <c r="G422" s="59"/>
      <c r="H422" s="53"/>
      <c r="I422" s="53"/>
      <c r="J422" s="60"/>
      <c r="K422" s="60"/>
      <c r="L422" s="60"/>
      <c r="M422" s="53"/>
      <c r="N422" s="61"/>
      <c r="O422" s="61"/>
      <c r="P422" s="53"/>
      <c r="Q422" s="62"/>
    </row>
    <row r="423" spans="1:17" ht="13.2">
      <c r="A423" s="58"/>
      <c r="B423" s="58"/>
      <c r="C423" s="58"/>
      <c r="D423" s="58"/>
      <c r="E423" s="58"/>
      <c r="F423" s="58"/>
      <c r="G423" s="59"/>
      <c r="H423" s="53"/>
      <c r="I423" s="53"/>
      <c r="J423" s="60"/>
      <c r="K423" s="60"/>
      <c r="L423" s="60"/>
      <c r="M423" s="53"/>
      <c r="N423" s="61"/>
      <c r="O423" s="61"/>
      <c r="P423" s="53"/>
      <c r="Q423" s="62"/>
    </row>
    <row r="424" spans="1:17" ht="13.2">
      <c r="A424" s="58"/>
      <c r="B424" s="58"/>
      <c r="C424" s="58"/>
      <c r="D424" s="58"/>
      <c r="E424" s="58"/>
      <c r="F424" s="58"/>
      <c r="G424" s="59"/>
      <c r="H424" s="53"/>
      <c r="I424" s="53"/>
      <c r="J424" s="60"/>
      <c r="K424" s="60"/>
      <c r="L424" s="60"/>
      <c r="M424" s="53"/>
      <c r="N424" s="61"/>
      <c r="O424" s="61"/>
      <c r="P424" s="53"/>
      <c r="Q424" s="62"/>
    </row>
    <row r="425" spans="1:17" ht="13.2">
      <c r="A425" s="58"/>
      <c r="B425" s="58"/>
      <c r="C425" s="58"/>
      <c r="D425" s="58"/>
      <c r="E425" s="58"/>
      <c r="F425" s="58"/>
      <c r="G425" s="59"/>
      <c r="H425" s="53"/>
      <c r="I425" s="53"/>
      <c r="J425" s="60"/>
      <c r="K425" s="60"/>
      <c r="L425" s="60"/>
      <c r="M425" s="53"/>
      <c r="N425" s="61"/>
      <c r="O425" s="61"/>
      <c r="P425" s="53"/>
      <c r="Q425" s="62"/>
    </row>
    <row r="426" spans="1:17" ht="13.2">
      <c r="A426" s="58"/>
      <c r="B426" s="58"/>
      <c r="C426" s="58"/>
      <c r="D426" s="58"/>
      <c r="E426" s="58"/>
      <c r="F426" s="58"/>
      <c r="G426" s="59"/>
      <c r="H426" s="53"/>
      <c r="I426" s="53"/>
      <c r="J426" s="60"/>
      <c r="K426" s="60"/>
      <c r="L426" s="60"/>
      <c r="M426" s="53"/>
      <c r="N426" s="61"/>
      <c r="O426" s="61"/>
      <c r="P426" s="53"/>
      <c r="Q426" s="62"/>
    </row>
    <row r="427" spans="1:17" ht="13.2">
      <c r="A427" s="58"/>
      <c r="B427" s="58"/>
      <c r="C427" s="58"/>
      <c r="D427" s="58"/>
      <c r="E427" s="58"/>
      <c r="F427" s="58"/>
      <c r="G427" s="59"/>
      <c r="H427" s="53"/>
      <c r="I427" s="53"/>
      <c r="J427" s="60"/>
      <c r="K427" s="60"/>
      <c r="L427" s="60"/>
      <c r="M427" s="53"/>
      <c r="N427" s="61"/>
      <c r="O427" s="61"/>
      <c r="P427" s="53"/>
      <c r="Q427" s="62"/>
    </row>
    <row r="428" spans="1:17" ht="13.2">
      <c r="A428" s="58"/>
      <c r="B428" s="58"/>
      <c r="C428" s="58"/>
      <c r="D428" s="58"/>
      <c r="E428" s="58"/>
      <c r="F428" s="58"/>
      <c r="G428" s="59"/>
      <c r="H428" s="53"/>
      <c r="I428" s="53"/>
      <c r="J428" s="60"/>
      <c r="K428" s="60"/>
      <c r="L428" s="60"/>
      <c r="M428" s="53"/>
      <c r="N428" s="61"/>
      <c r="O428" s="61"/>
      <c r="P428" s="53"/>
      <c r="Q428" s="62"/>
    </row>
    <row r="429" spans="1:17" ht="13.2">
      <c r="A429" s="58"/>
      <c r="B429" s="58"/>
      <c r="C429" s="58"/>
      <c r="D429" s="58"/>
      <c r="E429" s="58"/>
      <c r="F429" s="58"/>
      <c r="G429" s="59"/>
      <c r="H429" s="53"/>
      <c r="I429" s="53"/>
      <c r="J429" s="60"/>
      <c r="K429" s="60"/>
      <c r="L429" s="60"/>
      <c r="M429" s="53"/>
      <c r="N429" s="61"/>
      <c r="O429" s="61"/>
      <c r="P429" s="53"/>
      <c r="Q429" s="62"/>
    </row>
    <row r="430" spans="1:17" ht="13.2">
      <c r="A430" s="58"/>
      <c r="B430" s="58"/>
      <c r="C430" s="58"/>
      <c r="D430" s="58"/>
      <c r="E430" s="58"/>
      <c r="F430" s="58"/>
      <c r="G430" s="59"/>
      <c r="H430" s="53"/>
      <c r="I430" s="53"/>
      <c r="J430" s="60"/>
      <c r="K430" s="60"/>
      <c r="L430" s="60"/>
      <c r="M430" s="53"/>
      <c r="N430" s="61"/>
      <c r="O430" s="61"/>
      <c r="P430" s="53"/>
      <c r="Q430" s="62"/>
    </row>
    <row r="431" spans="1:17" ht="13.2">
      <c r="A431" s="58"/>
      <c r="B431" s="58"/>
      <c r="C431" s="58"/>
      <c r="D431" s="58"/>
      <c r="E431" s="58"/>
      <c r="F431" s="58"/>
      <c r="G431" s="59"/>
      <c r="H431" s="53"/>
      <c r="I431" s="53"/>
      <c r="J431" s="60"/>
      <c r="K431" s="60"/>
      <c r="L431" s="60"/>
      <c r="M431" s="53"/>
      <c r="N431" s="61"/>
      <c r="O431" s="61"/>
      <c r="P431" s="53"/>
      <c r="Q431" s="62"/>
    </row>
    <row r="432" spans="1:17" ht="13.2">
      <c r="A432" s="58"/>
      <c r="B432" s="58"/>
      <c r="C432" s="58"/>
      <c r="D432" s="58"/>
      <c r="E432" s="58"/>
      <c r="F432" s="58"/>
      <c r="G432" s="59"/>
      <c r="H432" s="53"/>
      <c r="I432" s="53"/>
      <c r="J432" s="60"/>
      <c r="K432" s="60"/>
      <c r="L432" s="60"/>
      <c r="M432" s="53"/>
      <c r="N432" s="61"/>
      <c r="O432" s="61"/>
      <c r="P432" s="53"/>
      <c r="Q432" s="62"/>
    </row>
    <row r="433" spans="1:17" ht="13.2">
      <c r="A433" s="58"/>
      <c r="B433" s="58"/>
      <c r="C433" s="58"/>
      <c r="D433" s="58"/>
      <c r="E433" s="58"/>
      <c r="F433" s="58"/>
      <c r="G433" s="59"/>
      <c r="H433" s="53"/>
      <c r="I433" s="53"/>
      <c r="J433" s="60"/>
      <c r="K433" s="60"/>
      <c r="L433" s="60"/>
      <c r="M433" s="53"/>
      <c r="N433" s="61"/>
      <c r="O433" s="61"/>
      <c r="P433" s="53"/>
      <c r="Q433" s="62"/>
    </row>
    <row r="434" spans="1:17" ht="13.2">
      <c r="A434" s="58"/>
      <c r="B434" s="58"/>
      <c r="C434" s="58"/>
      <c r="D434" s="58"/>
      <c r="E434" s="58"/>
      <c r="F434" s="58"/>
      <c r="G434" s="59"/>
      <c r="H434" s="53"/>
      <c r="I434" s="53"/>
      <c r="J434" s="60"/>
      <c r="K434" s="60"/>
      <c r="L434" s="60"/>
      <c r="M434" s="53"/>
      <c r="N434" s="61"/>
      <c r="O434" s="61"/>
      <c r="P434" s="53"/>
      <c r="Q434" s="62"/>
    </row>
    <row r="435" spans="1:17" ht="13.2">
      <c r="A435" s="58"/>
      <c r="B435" s="58"/>
      <c r="C435" s="58"/>
      <c r="D435" s="58"/>
      <c r="E435" s="58"/>
      <c r="F435" s="58"/>
      <c r="G435" s="59"/>
      <c r="H435" s="53"/>
      <c r="I435" s="53"/>
      <c r="J435" s="60"/>
      <c r="K435" s="60"/>
      <c r="L435" s="60"/>
      <c r="M435" s="53"/>
      <c r="N435" s="61"/>
      <c r="O435" s="61"/>
      <c r="P435" s="53"/>
      <c r="Q435" s="62"/>
    </row>
    <row r="436" spans="1:17" ht="13.2">
      <c r="A436" s="58"/>
      <c r="B436" s="58"/>
      <c r="C436" s="58"/>
      <c r="D436" s="58"/>
      <c r="E436" s="58"/>
      <c r="F436" s="58"/>
      <c r="G436" s="59"/>
      <c r="H436" s="53"/>
      <c r="I436" s="53"/>
      <c r="J436" s="60"/>
      <c r="K436" s="60"/>
      <c r="L436" s="60"/>
      <c r="M436" s="53"/>
      <c r="N436" s="61"/>
      <c r="O436" s="61"/>
      <c r="P436" s="53"/>
      <c r="Q436" s="62"/>
    </row>
    <row r="437" spans="1:17" ht="13.2">
      <c r="A437" s="58"/>
      <c r="B437" s="58"/>
      <c r="C437" s="58"/>
      <c r="D437" s="58"/>
      <c r="E437" s="58"/>
      <c r="F437" s="58"/>
      <c r="G437" s="59"/>
      <c r="H437" s="53"/>
      <c r="I437" s="53"/>
      <c r="J437" s="60"/>
      <c r="K437" s="60"/>
      <c r="L437" s="60"/>
      <c r="M437" s="53"/>
      <c r="N437" s="61"/>
      <c r="O437" s="61"/>
      <c r="P437" s="53"/>
      <c r="Q437" s="62"/>
    </row>
    <row r="438" spans="1:17" ht="13.2">
      <c r="A438" s="58"/>
      <c r="B438" s="58"/>
      <c r="C438" s="58"/>
      <c r="D438" s="58"/>
      <c r="E438" s="58"/>
      <c r="F438" s="58"/>
      <c r="G438" s="59"/>
      <c r="H438" s="53"/>
      <c r="I438" s="53"/>
      <c r="J438" s="60"/>
      <c r="K438" s="60"/>
      <c r="L438" s="60"/>
      <c r="M438" s="53"/>
      <c r="N438" s="61"/>
      <c r="O438" s="61"/>
      <c r="P438" s="53"/>
      <c r="Q438" s="62"/>
    </row>
    <row r="439" spans="1:17" ht="13.2">
      <c r="A439" s="58"/>
      <c r="B439" s="58"/>
      <c r="C439" s="58"/>
      <c r="D439" s="58"/>
      <c r="E439" s="58"/>
      <c r="F439" s="58"/>
      <c r="G439" s="59"/>
      <c r="H439" s="53"/>
      <c r="I439" s="53"/>
      <c r="J439" s="60"/>
      <c r="K439" s="60"/>
      <c r="L439" s="60"/>
      <c r="M439" s="53"/>
      <c r="N439" s="61"/>
      <c r="O439" s="61"/>
      <c r="P439" s="53"/>
      <c r="Q439" s="62"/>
    </row>
    <row r="440" spans="1:17" ht="13.2">
      <c r="A440" s="58"/>
      <c r="B440" s="58"/>
      <c r="C440" s="58"/>
      <c r="D440" s="58"/>
      <c r="E440" s="58"/>
      <c r="F440" s="58"/>
      <c r="G440" s="59"/>
      <c r="H440" s="53"/>
      <c r="I440" s="53"/>
      <c r="J440" s="60"/>
      <c r="K440" s="60"/>
      <c r="L440" s="60"/>
      <c r="M440" s="53"/>
      <c r="N440" s="61"/>
      <c r="O440" s="61"/>
      <c r="P440" s="53"/>
      <c r="Q440" s="62"/>
    </row>
    <row r="441" spans="1:17" ht="13.2">
      <c r="A441" s="58"/>
      <c r="B441" s="58"/>
      <c r="C441" s="58"/>
      <c r="D441" s="58"/>
      <c r="E441" s="58"/>
      <c r="F441" s="58"/>
      <c r="G441" s="59"/>
      <c r="H441" s="53"/>
      <c r="I441" s="53"/>
      <c r="J441" s="60"/>
      <c r="K441" s="60"/>
      <c r="L441" s="60"/>
      <c r="M441" s="53"/>
      <c r="N441" s="61"/>
      <c r="O441" s="61"/>
      <c r="P441" s="53"/>
      <c r="Q441" s="62"/>
    </row>
    <row r="442" spans="1:17" ht="13.2">
      <c r="A442" s="58"/>
      <c r="B442" s="58"/>
      <c r="C442" s="58"/>
      <c r="D442" s="58"/>
      <c r="E442" s="58"/>
      <c r="F442" s="58"/>
      <c r="G442" s="59"/>
      <c r="H442" s="53"/>
      <c r="I442" s="53"/>
      <c r="J442" s="60"/>
      <c r="K442" s="60"/>
      <c r="L442" s="60"/>
      <c r="M442" s="53"/>
      <c r="N442" s="61"/>
      <c r="O442" s="61"/>
      <c r="P442" s="53"/>
      <c r="Q442" s="62"/>
    </row>
    <row r="443" spans="1:17" ht="13.2">
      <c r="A443" s="58"/>
      <c r="B443" s="58"/>
      <c r="C443" s="58"/>
      <c r="D443" s="58"/>
      <c r="E443" s="58"/>
      <c r="F443" s="58"/>
      <c r="G443" s="59"/>
      <c r="H443" s="53"/>
      <c r="I443" s="53"/>
      <c r="J443" s="60"/>
      <c r="K443" s="60"/>
      <c r="L443" s="60"/>
      <c r="M443" s="53"/>
      <c r="N443" s="61"/>
      <c r="O443" s="61"/>
      <c r="P443" s="53"/>
      <c r="Q443" s="62"/>
    </row>
    <row r="444" spans="1:17" ht="13.2">
      <c r="A444" s="58"/>
      <c r="B444" s="58"/>
      <c r="C444" s="58"/>
      <c r="D444" s="58"/>
      <c r="E444" s="58"/>
      <c r="F444" s="58"/>
      <c r="G444" s="59"/>
      <c r="H444" s="53"/>
      <c r="I444" s="53"/>
      <c r="J444" s="60"/>
      <c r="K444" s="60"/>
      <c r="L444" s="60"/>
      <c r="M444" s="53"/>
      <c r="N444" s="61"/>
      <c r="O444" s="61"/>
      <c r="P444" s="53"/>
      <c r="Q444" s="62"/>
    </row>
    <row r="445" spans="1:17" ht="13.2">
      <c r="A445" s="58"/>
      <c r="B445" s="58"/>
      <c r="C445" s="58"/>
      <c r="D445" s="58"/>
      <c r="E445" s="58"/>
      <c r="F445" s="58"/>
      <c r="G445" s="59"/>
      <c r="H445" s="53"/>
      <c r="I445" s="53"/>
      <c r="J445" s="60"/>
      <c r="K445" s="60"/>
      <c r="L445" s="60"/>
      <c r="M445" s="53"/>
      <c r="N445" s="61"/>
      <c r="O445" s="61"/>
      <c r="P445" s="53"/>
      <c r="Q445" s="62"/>
    </row>
    <row r="446" spans="1:17" ht="13.2">
      <c r="A446" s="58"/>
      <c r="B446" s="58"/>
      <c r="C446" s="58"/>
      <c r="D446" s="58"/>
      <c r="E446" s="58"/>
      <c r="F446" s="58"/>
      <c r="G446" s="59"/>
      <c r="H446" s="53"/>
      <c r="I446" s="53"/>
      <c r="J446" s="60"/>
      <c r="K446" s="60"/>
      <c r="L446" s="60"/>
      <c r="M446" s="53"/>
      <c r="N446" s="61"/>
      <c r="O446" s="61"/>
      <c r="P446" s="53"/>
      <c r="Q446" s="62"/>
    </row>
    <row r="447" spans="1:17" ht="13.2">
      <c r="A447" s="58"/>
      <c r="B447" s="58"/>
      <c r="C447" s="58"/>
      <c r="D447" s="58"/>
      <c r="E447" s="58"/>
      <c r="F447" s="58"/>
      <c r="G447" s="59"/>
      <c r="H447" s="53"/>
      <c r="I447" s="53"/>
      <c r="J447" s="60"/>
      <c r="K447" s="60"/>
      <c r="L447" s="60"/>
      <c r="M447" s="53"/>
      <c r="N447" s="61"/>
      <c r="O447" s="61"/>
      <c r="P447" s="53"/>
      <c r="Q447" s="62"/>
    </row>
    <row r="448" spans="1:17" ht="13.2">
      <c r="A448" s="58"/>
      <c r="B448" s="58"/>
      <c r="C448" s="58"/>
      <c r="D448" s="58"/>
      <c r="E448" s="58"/>
      <c r="F448" s="58"/>
      <c r="G448" s="59"/>
      <c r="H448" s="53"/>
      <c r="I448" s="53"/>
      <c r="J448" s="60"/>
      <c r="K448" s="60"/>
      <c r="L448" s="60"/>
      <c r="M448" s="53"/>
      <c r="N448" s="61"/>
      <c r="O448" s="61"/>
      <c r="P448" s="53"/>
      <c r="Q448" s="62"/>
    </row>
    <row r="449" spans="1:17" ht="13.2">
      <c r="A449" s="58"/>
      <c r="B449" s="58"/>
      <c r="C449" s="58"/>
      <c r="D449" s="58"/>
      <c r="E449" s="58"/>
      <c r="F449" s="58"/>
      <c r="G449" s="59"/>
      <c r="H449" s="53"/>
      <c r="I449" s="53"/>
      <c r="J449" s="60"/>
      <c r="K449" s="60"/>
      <c r="L449" s="60"/>
      <c r="M449" s="53"/>
      <c r="N449" s="61"/>
      <c r="O449" s="61"/>
      <c r="P449" s="53"/>
      <c r="Q449" s="62"/>
    </row>
    <row r="450" spans="1:17" ht="13.2">
      <c r="A450" s="58"/>
      <c r="B450" s="58"/>
      <c r="C450" s="58"/>
      <c r="D450" s="58"/>
      <c r="E450" s="58"/>
      <c r="F450" s="58"/>
      <c r="G450" s="59"/>
      <c r="H450" s="53"/>
      <c r="I450" s="53"/>
      <c r="J450" s="60"/>
      <c r="K450" s="60"/>
      <c r="L450" s="60"/>
      <c r="M450" s="53"/>
      <c r="N450" s="61"/>
      <c r="O450" s="61"/>
      <c r="P450" s="53"/>
      <c r="Q450" s="62"/>
    </row>
    <row r="451" spans="1:17" ht="13.2">
      <c r="A451" s="58"/>
      <c r="B451" s="58"/>
      <c r="C451" s="58"/>
      <c r="D451" s="58"/>
      <c r="E451" s="58"/>
      <c r="F451" s="58"/>
      <c r="G451" s="59"/>
      <c r="H451" s="53"/>
      <c r="I451" s="53"/>
      <c r="J451" s="60"/>
      <c r="K451" s="60"/>
      <c r="L451" s="60"/>
      <c r="M451" s="53"/>
      <c r="N451" s="61"/>
      <c r="O451" s="61"/>
      <c r="P451" s="53"/>
      <c r="Q451" s="62"/>
    </row>
    <row r="452" spans="1:17" ht="13.2">
      <c r="A452" s="58"/>
      <c r="B452" s="58"/>
      <c r="C452" s="58"/>
      <c r="D452" s="58"/>
      <c r="E452" s="58"/>
      <c r="F452" s="58"/>
      <c r="G452" s="59"/>
      <c r="H452" s="53"/>
      <c r="I452" s="53"/>
      <c r="J452" s="60"/>
      <c r="K452" s="60"/>
      <c r="L452" s="60"/>
      <c r="M452" s="53"/>
      <c r="N452" s="61"/>
      <c r="O452" s="61"/>
      <c r="P452" s="53"/>
      <c r="Q452" s="62"/>
    </row>
    <row r="453" spans="1:17" ht="13.2">
      <c r="A453" s="58"/>
      <c r="B453" s="58"/>
      <c r="C453" s="58"/>
      <c r="D453" s="58"/>
      <c r="E453" s="58"/>
      <c r="F453" s="58"/>
      <c r="G453" s="59"/>
      <c r="H453" s="53"/>
      <c r="I453" s="53"/>
      <c r="J453" s="60"/>
      <c r="K453" s="60"/>
      <c r="L453" s="60"/>
      <c r="M453" s="53"/>
      <c r="N453" s="61"/>
      <c r="O453" s="61"/>
      <c r="P453" s="53"/>
      <c r="Q453" s="62"/>
    </row>
    <row r="454" spans="1:17" ht="13.2">
      <c r="A454" s="58"/>
      <c r="B454" s="58"/>
      <c r="C454" s="58"/>
      <c r="D454" s="58"/>
      <c r="E454" s="58"/>
      <c r="F454" s="58"/>
      <c r="G454" s="59"/>
      <c r="H454" s="53"/>
      <c r="I454" s="53"/>
      <c r="J454" s="60"/>
      <c r="K454" s="60"/>
      <c r="L454" s="60"/>
      <c r="M454" s="53"/>
      <c r="N454" s="61"/>
      <c r="O454" s="61"/>
      <c r="P454" s="53"/>
      <c r="Q454" s="62"/>
    </row>
    <row r="455" spans="1:17" ht="13.2">
      <c r="A455" s="58"/>
      <c r="B455" s="58"/>
      <c r="C455" s="58"/>
      <c r="D455" s="58"/>
      <c r="E455" s="58"/>
      <c r="F455" s="58"/>
      <c r="G455" s="59"/>
      <c r="H455" s="53"/>
      <c r="I455" s="53"/>
      <c r="J455" s="60"/>
      <c r="K455" s="60"/>
      <c r="L455" s="60"/>
      <c r="M455" s="53"/>
      <c r="N455" s="61"/>
      <c r="O455" s="61"/>
      <c r="P455" s="53"/>
      <c r="Q455" s="62"/>
    </row>
    <row r="456" spans="1:17" ht="13.2">
      <c r="A456" s="58"/>
      <c r="B456" s="58"/>
      <c r="C456" s="58"/>
      <c r="D456" s="58"/>
      <c r="E456" s="58"/>
      <c r="F456" s="58"/>
      <c r="G456" s="59"/>
      <c r="H456" s="53"/>
      <c r="I456" s="53"/>
      <c r="J456" s="60"/>
      <c r="K456" s="60"/>
      <c r="L456" s="60"/>
      <c r="M456" s="53"/>
      <c r="N456" s="61"/>
      <c r="O456" s="61"/>
      <c r="P456" s="53"/>
      <c r="Q456" s="62"/>
    </row>
    <row r="457" spans="1:17" ht="13.2">
      <c r="A457" s="58"/>
      <c r="B457" s="58"/>
      <c r="C457" s="58"/>
      <c r="D457" s="58"/>
      <c r="E457" s="58"/>
      <c r="F457" s="58"/>
      <c r="G457" s="59"/>
      <c r="H457" s="53"/>
      <c r="I457" s="53"/>
      <c r="J457" s="60"/>
      <c r="K457" s="60"/>
      <c r="L457" s="60"/>
      <c r="M457" s="53"/>
      <c r="N457" s="61"/>
      <c r="O457" s="61"/>
      <c r="P457" s="53"/>
      <c r="Q457" s="62"/>
    </row>
    <row r="458" spans="1:17" ht="13.2">
      <c r="A458" s="58"/>
      <c r="B458" s="58"/>
      <c r="C458" s="58"/>
      <c r="D458" s="58"/>
      <c r="E458" s="58"/>
      <c r="F458" s="58"/>
      <c r="G458" s="59"/>
      <c r="H458" s="53"/>
      <c r="I458" s="53"/>
      <c r="J458" s="60"/>
      <c r="K458" s="60"/>
      <c r="L458" s="60"/>
      <c r="M458" s="53"/>
      <c r="N458" s="61"/>
      <c r="O458" s="61"/>
      <c r="P458" s="53"/>
      <c r="Q458" s="62"/>
    </row>
    <row r="459" spans="1:17" ht="13.2">
      <c r="A459" s="58"/>
      <c r="B459" s="58"/>
      <c r="C459" s="58"/>
      <c r="D459" s="58"/>
      <c r="E459" s="58"/>
      <c r="F459" s="58"/>
      <c r="G459" s="59"/>
      <c r="H459" s="53"/>
      <c r="I459" s="53"/>
      <c r="J459" s="60"/>
      <c r="K459" s="60"/>
      <c r="L459" s="60"/>
      <c r="M459" s="53"/>
      <c r="N459" s="61"/>
      <c r="O459" s="61"/>
      <c r="P459" s="53"/>
      <c r="Q459" s="62"/>
    </row>
    <row r="460" spans="1:17" ht="13.2">
      <c r="A460" s="58"/>
      <c r="B460" s="58"/>
      <c r="C460" s="58"/>
      <c r="D460" s="58"/>
      <c r="E460" s="58"/>
      <c r="F460" s="58"/>
      <c r="G460" s="59"/>
      <c r="H460" s="53"/>
      <c r="I460" s="53"/>
      <c r="J460" s="60"/>
      <c r="K460" s="60"/>
      <c r="L460" s="60"/>
      <c r="M460" s="53"/>
      <c r="N460" s="61"/>
      <c r="O460" s="61"/>
      <c r="P460" s="53"/>
      <c r="Q460" s="62"/>
    </row>
    <row r="461" spans="1:17" ht="13.2">
      <c r="A461" s="58"/>
      <c r="B461" s="58"/>
      <c r="C461" s="58"/>
      <c r="D461" s="58"/>
      <c r="E461" s="58"/>
      <c r="F461" s="58"/>
      <c r="G461" s="59"/>
      <c r="H461" s="53"/>
      <c r="I461" s="53"/>
      <c r="J461" s="60"/>
      <c r="K461" s="60"/>
      <c r="L461" s="60"/>
      <c r="M461" s="53"/>
      <c r="N461" s="61"/>
      <c r="O461" s="61"/>
      <c r="P461" s="53"/>
      <c r="Q461" s="62"/>
    </row>
    <row r="462" spans="1:17" ht="13.2">
      <c r="A462" s="58"/>
      <c r="B462" s="58"/>
      <c r="C462" s="58"/>
      <c r="D462" s="58"/>
      <c r="E462" s="58"/>
      <c r="F462" s="58"/>
      <c r="G462" s="59"/>
      <c r="H462" s="53"/>
      <c r="I462" s="53"/>
      <c r="J462" s="60"/>
      <c r="K462" s="60"/>
      <c r="L462" s="60"/>
      <c r="M462" s="53"/>
      <c r="N462" s="61"/>
      <c r="O462" s="61"/>
      <c r="P462" s="53"/>
      <c r="Q462" s="62"/>
    </row>
    <row r="463" spans="1:17" ht="13.2">
      <c r="A463" s="58"/>
      <c r="B463" s="58"/>
      <c r="C463" s="58"/>
      <c r="D463" s="58"/>
      <c r="E463" s="58"/>
      <c r="F463" s="58"/>
      <c r="G463" s="59"/>
      <c r="H463" s="53"/>
      <c r="I463" s="53"/>
      <c r="J463" s="60"/>
      <c r="K463" s="60"/>
      <c r="L463" s="60"/>
      <c r="M463" s="53"/>
      <c r="N463" s="61"/>
      <c r="O463" s="61"/>
      <c r="P463" s="53"/>
      <c r="Q463" s="62"/>
    </row>
    <row r="464" spans="1:17" ht="13.2">
      <c r="A464" s="58"/>
      <c r="B464" s="58"/>
      <c r="C464" s="58"/>
      <c r="D464" s="58"/>
      <c r="E464" s="58"/>
      <c r="F464" s="58"/>
      <c r="G464" s="59"/>
      <c r="H464" s="53"/>
      <c r="I464" s="53"/>
      <c r="J464" s="60"/>
      <c r="K464" s="60"/>
      <c r="L464" s="60"/>
      <c r="M464" s="53"/>
      <c r="N464" s="61"/>
      <c r="O464" s="61"/>
      <c r="P464" s="53"/>
      <c r="Q464" s="62"/>
    </row>
    <row r="465" spans="1:17" ht="13.2">
      <c r="A465" s="58"/>
      <c r="B465" s="58"/>
      <c r="C465" s="58"/>
      <c r="D465" s="58"/>
      <c r="E465" s="58"/>
      <c r="F465" s="58"/>
      <c r="G465" s="59"/>
      <c r="H465" s="53"/>
      <c r="I465" s="53"/>
      <c r="J465" s="60"/>
      <c r="K465" s="60"/>
      <c r="L465" s="60"/>
      <c r="M465" s="53"/>
      <c r="N465" s="61"/>
      <c r="O465" s="61"/>
      <c r="P465" s="53"/>
      <c r="Q465" s="62"/>
    </row>
    <row r="466" spans="1:17" ht="13.2">
      <c r="A466" s="58"/>
      <c r="B466" s="58"/>
      <c r="C466" s="58"/>
      <c r="D466" s="58"/>
      <c r="E466" s="58"/>
      <c r="F466" s="58"/>
      <c r="G466" s="59"/>
      <c r="H466" s="53"/>
      <c r="I466" s="53"/>
      <c r="J466" s="60"/>
      <c r="K466" s="60"/>
      <c r="L466" s="60"/>
      <c r="M466" s="53"/>
      <c r="N466" s="61"/>
      <c r="O466" s="61"/>
      <c r="P466" s="53"/>
      <c r="Q466" s="62"/>
    </row>
    <row r="467" spans="1:17" ht="13.2">
      <c r="A467" s="58"/>
      <c r="B467" s="58"/>
      <c r="C467" s="58"/>
      <c r="D467" s="58"/>
      <c r="E467" s="58"/>
      <c r="F467" s="58"/>
      <c r="G467" s="59"/>
      <c r="H467" s="53"/>
      <c r="I467" s="53"/>
      <c r="J467" s="60"/>
      <c r="K467" s="60"/>
      <c r="L467" s="60"/>
      <c r="M467" s="53"/>
      <c r="N467" s="61"/>
      <c r="O467" s="61"/>
      <c r="P467" s="53"/>
      <c r="Q467" s="62"/>
    </row>
    <row r="468" spans="1:17" ht="13.2">
      <c r="A468" s="58"/>
      <c r="B468" s="58"/>
      <c r="C468" s="58"/>
      <c r="D468" s="58"/>
      <c r="E468" s="58"/>
      <c r="F468" s="58"/>
      <c r="G468" s="59"/>
      <c r="H468" s="53"/>
      <c r="I468" s="53"/>
      <c r="J468" s="60"/>
      <c r="K468" s="60"/>
      <c r="L468" s="60"/>
      <c r="M468" s="53"/>
      <c r="N468" s="61"/>
      <c r="O468" s="61"/>
      <c r="P468" s="53"/>
      <c r="Q468" s="62"/>
    </row>
    <row r="469" spans="1:17" ht="13.2">
      <c r="A469" s="58"/>
      <c r="B469" s="58"/>
      <c r="C469" s="58"/>
      <c r="D469" s="58"/>
      <c r="E469" s="58"/>
      <c r="F469" s="58"/>
      <c r="G469" s="59"/>
      <c r="H469" s="53"/>
      <c r="I469" s="53"/>
      <c r="J469" s="60"/>
      <c r="K469" s="60"/>
      <c r="L469" s="60"/>
      <c r="M469" s="53"/>
      <c r="N469" s="61"/>
      <c r="O469" s="61"/>
      <c r="P469" s="53"/>
      <c r="Q469" s="62"/>
    </row>
    <row r="470" spans="1:17" ht="13.2">
      <c r="A470" s="58"/>
      <c r="B470" s="58"/>
      <c r="C470" s="58"/>
      <c r="D470" s="58"/>
      <c r="E470" s="58"/>
      <c r="F470" s="58"/>
      <c r="G470" s="59"/>
      <c r="H470" s="53"/>
      <c r="I470" s="53"/>
      <c r="J470" s="60"/>
      <c r="K470" s="60"/>
      <c r="L470" s="60"/>
      <c r="M470" s="53"/>
      <c r="N470" s="61"/>
      <c r="O470" s="61"/>
      <c r="P470" s="53"/>
      <c r="Q470" s="62"/>
    </row>
    <row r="471" spans="1:17" ht="13.2">
      <c r="A471" s="58"/>
      <c r="B471" s="58"/>
      <c r="C471" s="58"/>
      <c r="D471" s="58"/>
      <c r="E471" s="58"/>
      <c r="F471" s="58"/>
      <c r="G471" s="59"/>
      <c r="H471" s="53"/>
      <c r="I471" s="53"/>
      <c r="J471" s="60"/>
      <c r="K471" s="60"/>
      <c r="L471" s="60"/>
      <c r="M471" s="53"/>
      <c r="N471" s="61"/>
      <c r="O471" s="61"/>
      <c r="P471" s="53"/>
      <c r="Q471" s="62"/>
    </row>
    <row r="472" spans="1:17" ht="13.2">
      <c r="A472" s="58"/>
      <c r="B472" s="58"/>
      <c r="C472" s="58"/>
      <c r="D472" s="58"/>
      <c r="E472" s="58"/>
      <c r="F472" s="58"/>
      <c r="G472" s="59"/>
      <c r="H472" s="53"/>
      <c r="I472" s="53"/>
      <c r="J472" s="60"/>
      <c r="K472" s="60"/>
      <c r="L472" s="60"/>
      <c r="M472" s="53"/>
      <c r="N472" s="61"/>
      <c r="O472" s="61"/>
      <c r="P472" s="53"/>
      <c r="Q472" s="62"/>
    </row>
    <row r="473" spans="1:17" ht="13.2">
      <c r="A473" s="58"/>
      <c r="B473" s="58"/>
      <c r="C473" s="58"/>
      <c r="D473" s="58"/>
      <c r="E473" s="58"/>
      <c r="F473" s="58"/>
      <c r="G473" s="59"/>
      <c r="H473" s="53"/>
      <c r="I473" s="53"/>
      <c r="J473" s="60"/>
      <c r="K473" s="60"/>
      <c r="L473" s="60"/>
      <c r="M473" s="53"/>
      <c r="N473" s="61"/>
      <c r="O473" s="61"/>
      <c r="P473" s="53"/>
      <c r="Q473" s="62"/>
    </row>
    <row r="474" spans="1:17" ht="13.2">
      <c r="A474" s="58"/>
      <c r="B474" s="58"/>
      <c r="C474" s="58"/>
      <c r="D474" s="58"/>
      <c r="E474" s="58"/>
      <c r="F474" s="58"/>
      <c r="G474" s="59"/>
      <c r="H474" s="53"/>
      <c r="I474" s="53"/>
      <c r="J474" s="60"/>
      <c r="K474" s="60"/>
      <c r="L474" s="60"/>
      <c r="M474" s="53"/>
      <c r="N474" s="61"/>
      <c r="O474" s="61"/>
      <c r="P474" s="53"/>
      <c r="Q474" s="62"/>
    </row>
    <row r="475" spans="1:17" ht="13.2">
      <c r="A475" s="58"/>
      <c r="B475" s="58"/>
      <c r="C475" s="58"/>
      <c r="D475" s="58"/>
      <c r="E475" s="58"/>
      <c r="F475" s="58"/>
      <c r="G475" s="59"/>
      <c r="H475" s="53"/>
      <c r="I475" s="53"/>
      <c r="J475" s="60"/>
      <c r="K475" s="60"/>
      <c r="L475" s="60"/>
      <c r="M475" s="53"/>
      <c r="N475" s="61"/>
      <c r="O475" s="61"/>
      <c r="P475" s="53"/>
      <c r="Q475" s="62"/>
    </row>
    <row r="476" spans="1:17" ht="13.2">
      <c r="A476" s="58"/>
      <c r="B476" s="58"/>
      <c r="C476" s="58"/>
      <c r="D476" s="58"/>
      <c r="E476" s="58"/>
      <c r="F476" s="58"/>
      <c r="G476" s="59"/>
      <c r="H476" s="53"/>
      <c r="I476" s="53"/>
      <c r="J476" s="60"/>
      <c r="K476" s="60"/>
      <c r="L476" s="60"/>
      <c r="M476" s="53"/>
      <c r="N476" s="61"/>
      <c r="O476" s="61"/>
      <c r="P476" s="53"/>
      <c r="Q476" s="62"/>
    </row>
    <row r="477" spans="1:17" ht="13.2">
      <c r="A477" s="58"/>
      <c r="B477" s="58"/>
      <c r="C477" s="58"/>
      <c r="D477" s="58"/>
      <c r="E477" s="58"/>
      <c r="F477" s="58"/>
      <c r="G477" s="59"/>
      <c r="H477" s="53"/>
      <c r="I477" s="53"/>
      <c r="J477" s="60"/>
      <c r="K477" s="60"/>
      <c r="L477" s="60"/>
      <c r="M477" s="53"/>
      <c r="N477" s="61"/>
      <c r="O477" s="61"/>
      <c r="P477" s="53"/>
      <c r="Q477" s="62"/>
    </row>
    <row r="478" spans="1:17" ht="13.2">
      <c r="A478" s="58"/>
      <c r="B478" s="58"/>
      <c r="C478" s="58"/>
      <c r="D478" s="58"/>
      <c r="E478" s="58"/>
      <c r="F478" s="58"/>
      <c r="G478" s="59"/>
      <c r="H478" s="53"/>
      <c r="I478" s="53"/>
      <c r="J478" s="60"/>
      <c r="K478" s="60"/>
      <c r="L478" s="60"/>
      <c r="M478" s="53"/>
      <c r="N478" s="61"/>
      <c r="O478" s="61"/>
      <c r="P478" s="53"/>
      <c r="Q478" s="62"/>
    </row>
    <row r="479" spans="1:17" ht="13.2">
      <c r="A479" s="58"/>
      <c r="B479" s="58"/>
      <c r="C479" s="58"/>
      <c r="D479" s="58"/>
      <c r="E479" s="58"/>
      <c r="F479" s="58"/>
      <c r="G479" s="59"/>
      <c r="H479" s="53"/>
      <c r="I479" s="53"/>
      <c r="J479" s="60"/>
      <c r="K479" s="60"/>
      <c r="L479" s="60"/>
      <c r="M479" s="53"/>
      <c r="N479" s="61"/>
      <c r="O479" s="61"/>
      <c r="P479" s="53"/>
      <c r="Q479" s="62"/>
    </row>
    <row r="480" spans="1:17" ht="13.2">
      <c r="A480" s="58"/>
      <c r="B480" s="58"/>
      <c r="C480" s="58"/>
      <c r="D480" s="58"/>
      <c r="E480" s="58"/>
      <c r="F480" s="58"/>
      <c r="G480" s="59"/>
      <c r="H480" s="53"/>
      <c r="I480" s="53"/>
      <c r="J480" s="60"/>
      <c r="K480" s="60"/>
      <c r="L480" s="60"/>
      <c r="M480" s="53"/>
      <c r="N480" s="61"/>
      <c r="O480" s="61"/>
      <c r="P480" s="53"/>
      <c r="Q480" s="62"/>
    </row>
    <row r="481" spans="1:17" ht="13.2">
      <c r="A481" s="58"/>
      <c r="B481" s="58"/>
      <c r="C481" s="58"/>
      <c r="D481" s="58"/>
      <c r="E481" s="58"/>
      <c r="F481" s="58"/>
      <c r="G481" s="59"/>
      <c r="H481" s="53"/>
      <c r="I481" s="53"/>
      <c r="J481" s="60"/>
      <c r="K481" s="60"/>
      <c r="L481" s="60"/>
      <c r="M481" s="53"/>
      <c r="N481" s="61"/>
      <c r="O481" s="61"/>
      <c r="P481" s="53"/>
      <c r="Q481" s="62"/>
    </row>
    <row r="482" spans="1:17" ht="13.2">
      <c r="A482" s="58"/>
      <c r="B482" s="58"/>
      <c r="C482" s="58"/>
      <c r="D482" s="58"/>
      <c r="E482" s="58"/>
      <c r="F482" s="58"/>
      <c r="G482" s="59"/>
      <c r="H482" s="53"/>
      <c r="I482" s="53"/>
      <c r="J482" s="60"/>
      <c r="K482" s="60"/>
      <c r="L482" s="60"/>
      <c r="M482" s="53"/>
      <c r="N482" s="61"/>
      <c r="O482" s="61"/>
      <c r="P482" s="53"/>
      <c r="Q482" s="62"/>
    </row>
    <row r="483" spans="1:17" ht="13.2">
      <c r="A483" s="58"/>
      <c r="B483" s="58"/>
      <c r="C483" s="58"/>
      <c r="D483" s="58"/>
      <c r="E483" s="58"/>
      <c r="F483" s="58"/>
      <c r="G483" s="59"/>
      <c r="H483" s="53"/>
      <c r="I483" s="53"/>
      <c r="J483" s="60"/>
      <c r="K483" s="60"/>
      <c r="L483" s="60"/>
      <c r="M483" s="53"/>
      <c r="N483" s="61"/>
      <c r="O483" s="61"/>
      <c r="P483" s="53"/>
      <c r="Q483" s="62"/>
    </row>
    <row r="484" spans="1:17" ht="13.2">
      <c r="A484" s="58"/>
      <c r="B484" s="58"/>
      <c r="C484" s="58"/>
      <c r="D484" s="58"/>
      <c r="E484" s="58"/>
      <c r="F484" s="58"/>
      <c r="G484" s="59"/>
      <c r="H484" s="53"/>
      <c r="I484" s="53"/>
      <c r="J484" s="60"/>
      <c r="K484" s="60"/>
      <c r="L484" s="60"/>
      <c r="M484" s="53"/>
      <c r="N484" s="61"/>
      <c r="O484" s="61"/>
      <c r="P484" s="53"/>
      <c r="Q484" s="62"/>
    </row>
    <row r="485" spans="1:17" ht="13.2">
      <c r="A485" s="58"/>
      <c r="B485" s="58"/>
      <c r="C485" s="58"/>
      <c r="D485" s="58"/>
      <c r="E485" s="58"/>
      <c r="F485" s="58"/>
      <c r="G485" s="59"/>
      <c r="H485" s="53"/>
      <c r="I485" s="53"/>
      <c r="J485" s="60"/>
      <c r="K485" s="60"/>
      <c r="L485" s="60"/>
      <c r="M485" s="53"/>
      <c r="N485" s="61"/>
      <c r="O485" s="61"/>
      <c r="P485" s="53"/>
      <c r="Q485" s="62"/>
    </row>
    <row r="486" spans="1:17" ht="13.2">
      <c r="A486" s="58"/>
      <c r="B486" s="58"/>
      <c r="C486" s="58"/>
      <c r="D486" s="58"/>
      <c r="E486" s="58"/>
      <c r="F486" s="58"/>
      <c r="G486" s="59"/>
      <c r="H486" s="53"/>
      <c r="I486" s="53"/>
      <c r="J486" s="60"/>
      <c r="K486" s="60"/>
      <c r="L486" s="60"/>
      <c r="M486" s="53"/>
      <c r="N486" s="61"/>
      <c r="O486" s="61"/>
      <c r="P486" s="53"/>
      <c r="Q486" s="62"/>
    </row>
    <row r="487" spans="1:17" ht="13.2">
      <c r="A487" s="58"/>
      <c r="B487" s="58"/>
      <c r="C487" s="58"/>
      <c r="D487" s="58"/>
      <c r="E487" s="58"/>
      <c r="F487" s="58"/>
      <c r="G487" s="59"/>
      <c r="H487" s="53"/>
      <c r="I487" s="53"/>
      <c r="J487" s="60"/>
      <c r="K487" s="60"/>
      <c r="L487" s="60"/>
      <c r="M487" s="53"/>
      <c r="N487" s="61"/>
      <c r="O487" s="61"/>
      <c r="P487" s="53"/>
      <c r="Q487" s="62"/>
    </row>
    <row r="488" spans="1:17" ht="13.2">
      <c r="A488" s="58"/>
      <c r="B488" s="58"/>
      <c r="C488" s="58"/>
      <c r="D488" s="58"/>
      <c r="E488" s="58"/>
      <c r="F488" s="58"/>
      <c r="G488" s="59"/>
      <c r="H488" s="53"/>
      <c r="I488" s="53"/>
      <c r="J488" s="60"/>
      <c r="K488" s="60"/>
      <c r="L488" s="60"/>
      <c r="M488" s="53"/>
      <c r="N488" s="61"/>
      <c r="O488" s="61"/>
      <c r="P488" s="53"/>
      <c r="Q488" s="62"/>
    </row>
    <row r="489" spans="1:17" ht="13.2">
      <c r="A489" s="58"/>
      <c r="B489" s="58"/>
      <c r="C489" s="58"/>
      <c r="D489" s="58"/>
      <c r="E489" s="58"/>
      <c r="F489" s="58"/>
      <c r="G489" s="59"/>
      <c r="H489" s="53"/>
      <c r="I489" s="53"/>
      <c r="J489" s="60"/>
      <c r="K489" s="60"/>
      <c r="L489" s="60"/>
      <c r="M489" s="53"/>
      <c r="N489" s="61"/>
      <c r="O489" s="61"/>
      <c r="P489" s="53"/>
      <c r="Q489" s="62"/>
    </row>
    <row r="490" spans="1:17" ht="13.2">
      <c r="A490" s="58"/>
      <c r="B490" s="58"/>
      <c r="C490" s="58"/>
      <c r="D490" s="58"/>
      <c r="E490" s="58"/>
      <c r="F490" s="58"/>
      <c r="G490" s="59"/>
      <c r="H490" s="53"/>
      <c r="I490" s="53"/>
      <c r="J490" s="60"/>
      <c r="K490" s="60"/>
      <c r="L490" s="60"/>
      <c r="M490" s="53"/>
      <c r="N490" s="61"/>
      <c r="O490" s="61"/>
      <c r="P490" s="53"/>
      <c r="Q490" s="62"/>
    </row>
    <row r="491" spans="1:17" ht="13.2">
      <c r="A491" s="58"/>
      <c r="B491" s="58"/>
      <c r="C491" s="58"/>
      <c r="D491" s="58"/>
      <c r="E491" s="58"/>
      <c r="F491" s="58"/>
      <c r="G491" s="59"/>
      <c r="H491" s="53"/>
      <c r="I491" s="53"/>
      <c r="J491" s="60"/>
      <c r="K491" s="60"/>
      <c r="L491" s="60"/>
      <c r="M491" s="53"/>
      <c r="N491" s="61"/>
      <c r="O491" s="61"/>
      <c r="P491" s="53"/>
      <c r="Q491" s="62"/>
    </row>
    <row r="492" spans="1:17" ht="13.2">
      <c r="A492" s="58"/>
      <c r="B492" s="58"/>
      <c r="C492" s="58"/>
      <c r="D492" s="58"/>
      <c r="E492" s="58"/>
      <c r="F492" s="58"/>
      <c r="G492" s="59"/>
      <c r="H492" s="53"/>
      <c r="I492" s="53"/>
      <c r="J492" s="60"/>
      <c r="K492" s="60"/>
      <c r="L492" s="60"/>
      <c r="M492" s="53"/>
      <c r="N492" s="61"/>
      <c r="O492" s="61"/>
      <c r="P492" s="53"/>
      <c r="Q492" s="62"/>
    </row>
    <row r="493" spans="1:17" ht="13.2">
      <c r="A493" s="58"/>
      <c r="B493" s="58"/>
      <c r="C493" s="58"/>
      <c r="D493" s="58"/>
      <c r="E493" s="58"/>
      <c r="F493" s="58"/>
      <c r="G493" s="59"/>
      <c r="H493" s="53"/>
      <c r="I493" s="53"/>
      <c r="J493" s="60"/>
      <c r="K493" s="60"/>
      <c r="L493" s="60"/>
      <c r="M493" s="53"/>
      <c r="N493" s="61"/>
      <c r="O493" s="61"/>
      <c r="P493" s="53"/>
      <c r="Q493" s="62"/>
    </row>
    <row r="494" spans="1:17" ht="13.2">
      <c r="A494" s="58"/>
      <c r="B494" s="58"/>
      <c r="C494" s="58"/>
      <c r="D494" s="58"/>
      <c r="E494" s="58"/>
      <c r="F494" s="58"/>
      <c r="G494" s="59"/>
      <c r="H494" s="53"/>
      <c r="I494" s="53"/>
      <c r="J494" s="60"/>
      <c r="K494" s="60"/>
      <c r="L494" s="60"/>
      <c r="M494" s="53"/>
      <c r="N494" s="61"/>
      <c r="O494" s="61"/>
      <c r="P494" s="53"/>
      <c r="Q494" s="62"/>
    </row>
    <row r="495" spans="1:17" ht="13.2">
      <c r="A495" s="58"/>
      <c r="B495" s="58"/>
      <c r="C495" s="58"/>
      <c r="D495" s="58"/>
      <c r="E495" s="58"/>
      <c r="F495" s="58"/>
      <c r="G495" s="59"/>
      <c r="H495" s="53"/>
      <c r="I495" s="53"/>
      <c r="J495" s="60"/>
      <c r="K495" s="60"/>
      <c r="L495" s="60"/>
      <c r="M495" s="53"/>
      <c r="N495" s="61"/>
      <c r="O495" s="61"/>
      <c r="P495" s="53"/>
      <c r="Q495" s="62"/>
    </row>
    <row r="496" spans="1:17" ht="13.2">
      <c r="A496" s="58"/>
      <c r="B496" s="58"/>
      <c r="C496" s="58"/>
      <c r="D496" s="58"/>
      <c r="E496" s="58"/>
      <c r="F496" s="58"/>
      <c r="G496" s="59"/>
      <c r="H496" s="53"/>
      <c r="I496" s="53"/>
      <c r="J496" s="60"/>
      <c r="K496" s="60"/>
      <c r="L496" s="60"/>
      <c r="M496" s="53"/>
      <c r="N496" s="61"/>
      <c r="O496" s="61"/>
      <c r="P496" s="53"/>
      <c r="Q496" s="62"/>
    </row>
    <row r="497" spans="1:17" ht="13.2">
      <c r="A497" s="58"/>
      <c r="B497" s="58"/>
      <c r="C497" s="58"/>
      <c r="D497" s="58"/>
      <c r="E497" s="58"/>
      <c r="F497" s="58"/>
      <c r="G497" s="59"/>
      <c r="H497" s="53"/>
      <c r="I497" s="53"/>
      <c r="J497" s="60"/>
      <c r="K497" s="60"/>
      <c r="L497" s="60"/>
      <c r="M497" s="53"/>
      <c r="N497" s="61"/>
      <c r="O497" s="61"/>
      <c r="P497" s="53"/>
      <c r="Q497" s="62"/>
    </row>
    <row r="498" spans="1:17" ht="13.2">
      <c r="A498" s="58"/>
      <c r="B498" s="58"/>
      <c r="C498" s="58"/>
      <c r="D498" s="58"/>
      <c r="E498" s="58"/>
      <c r="F498" s="58"/>
      <c r="G498" s="59"/>
      <c r="H498" s="53"/>
      <c r="I498" s="53"/>
      <c r="J498" s="60"/>
      <c r="K498" s="60"/>
      <c r="L498" s="60"/>
      <c r="M498" s="53"/>
      <c r="N498" s="61"/>
      <c r="O498" s="61"/>
      <c r="P498" s="53"/>
      <c r="Q498" s="62"/>
    </row>
    <row r="499" spans="1:17" ht="13.2">
      <c r="A499" s="58"/>
      <c r="B499" s="58"/>
      <c r="C499" s="58"/>
      <c r="D499" s="58"/>
      <c r="E499" s="58"/>
      <c r="F499" s="58"/>
      <c r="G499" s="59"/>
      <c r="H499" s="53"/>
      <c r="I499" s="53"/>
      <c r="J499" s="60"/>
      <c r="K499" s="60"/>
      <c r="L499" s="60"/>
      <c r="M499" s="53"/>
      <c r="N499" s="61"/>
      <c r="O499" s="61"/>
      <c r="P499" s="53"/>
      <c r="Q499" s="62"/>
    </row>
    <row r="500" spans="1:17" ht="13.2">
      <c r="A500" s="58"/>
      <c r="B500" s="58"/>
      <c r="C500" s="58"/>
      <c r="D500" s="58"/>
      <c r="E500" s="58"/>
      <c r="F500" s="58"/>
      <c r="G500" s="59"/>
      <c r="H500" s="53"/>
      <c r="I500" s="53"/>
      <c r="J500" s="60"/>
      <c r="K500" s="60"/>
      <c r="L500" s="60"/>
      <c r="M500" s="53"/>
      <c r="N500" s="61"/>
      <c r="O500" s="61"/>
      <c r="P500" s="53"/>
      <c r="Q500" s="62"/>
    </row>
    <row r="501" spans="1:17" ht="13.2">
      <c r="A501" s="58"/>
      <c r="B501" s="58"/>
      <c r="C501" s="58"/>
      <c r="D501" s="58"/>
      <c r="E501" s="58"/>
      <c r="F501" s="58"/>
      <c r="G501" s="59"/>
      <c r="H501" s="53"/>
      <c r="I501" s="53"/>
      <c r="J501" s="60"/>
      <c r="K501" s="60"/>
      <c r="L501" s="60"/>
      <c r="M501" s="53"/>
      <c r="N501" s="61"/>
      <c r="O501" s="61"/>
      <c r="P501" s="53"/>
      <c r="Q501" s="62"/>
    </row>
    <row r="502" spans="1:17" ht="13.2">
      <c r="A502" s="58"/>
      <c r="B502" s="58"/>
      <c r="C502" s="58"/>
      <c r="D502" s="58"/>
      <c r="E502" s="58"/>
      <c r="F502" s="58"/>
      <c r="G502" s="59"/>
      <c r="H502" s="53"/>
      <c r="I502" s="53"/>
      <c r="J502" s="60"/>
      <c r="K502" s="60"/>
      <c r="L502" s="60"/>
      <c r="M502" s="53"/>
      <c r="N502" s="61"/>
      <c r="O502" s="61"/>
      <c r="P502" s="53"/>
      <c r="Q502" s="62"/>
    </row>
    <row r="503" spans="1:17" ht="13.2">
      <c r="A503" s="58"/>
      <c r="B503" s="58"/>
      <c r="C503" s="58"/>
      <c r="D503" s="58"/>
      <c r="E503" s="58"/>
      <c r="F503" s="58"/>
      <c r="G503" s="59"/>
      <c r="H503" s="53"/>
      <c r="I503" s="53"/>
      <c r="J503" s="60"/>
      <c r="K503" s="60"/>
      <c r="L503" s="60"/>
      <c r="M503" s="53"/>
      <c r="N503" s="61"/>
      <c r="O503" s="61"/>
      <c r="P503" s="53"/>
      <c r="Q503" s="62"/>
    </row>
    <row r="504" spans="1:17" ht="13.2">
      <c r="A504" s="58"/>
      <c r="B504" s="58"/>
      <c r="C504" s="58"/>
      <c r="D504" s="58"/>
      <c r="E504" s="58"/>
      <c r="F504" s="58"/>
      <c r="G504" s="59"/>
      <c r="H504" s="53"/>
      <c r="I504" s="53"/>
      <c r="J504" s="60"/>
      <c r="K504" s="60"/>
      <c r="L504" s="60"/>
      <c r="M504" s="53"/>
      <c r="N504" s="61"/>
      <c r="O504" s="61"/>
      <c r="P504" s="53"/>
      <c r="Q504" s="62"/>
    </row>
    <row r="505" spans="1:17" ht="13.2">
      <c r="A505" s="58"/>
      <c r="B505" s="58"/>
      <c r="C505" s="58"/>
      <c r="D505" s="58"/>
      <c r="E505" s="58"/>
      <c r="F505" s="58"/>
      <c r="G505" s="59"/>
      <c r="H505" s="53"/>
      <c r="I505" s="53"/>
      <c r="J505" s="60"/>
      <c r="K505" s="60"/>
      <c r="L505" s="60"/>
      <c r="M505" s="53"/>
      <c r="N505" s="61"/>
      <c r="O505" s="61"/>
      <c r="P505" s="53"/>
      <c r="Q505" s="62"/>
    </row>
    <row r="506" spans="1:17" ht="13.2">
      <c r="A506" s="58"/>
      <c r="B506" s="58"/>
      <c r="C506" s="58"/>
      <c r="D506" s="58"/>
      <c r="E506" s="58"/>
      <c r="F506" s="58"/>
      <c r="G506" s="59"/>
      <c r="H506" s="53"/>
      <c r="I506" s="53"/>
      <c r="J506" s="60"/>
      <c r="K506" s="60"/>
      <c r="L506" s="60"/>
      <c r="M506" s="53"/>
      <c r="N506" s="61"/>
      <c r="O506" s="61"/>
      <c r="P506" s="53"/>
      <c r="Q506" s="62"/>
    </row>
    <row r="507" spans="1:17" ht="13.2">
      <c r="A507" s="58"/>
      <c r="B507" s="58"/>
      <c r="C507" s="58"/>
      <c r="D507" s="58"/>
      <c r="E507" s="58"/>
      <c r="F507" s="58"/>
      <c r="G507" s="59"/>
      <c r="H507" s="53"/>
      <c r="I507" s="53"/>
      <c r="J507" s="60"/>
      <c r="K507" s="60"/>
      <c r="L507" s="60"/>
      <c r="M507" s="53"/>
      <c r="N507" s="61"/>
      <c r="O507" s="61"/>
      <c r="P507" s="53"/>
      <c r="Q507" s="62"/>
    </row>
    <row r="508" spans="1:17" ht="13.2">
      <c r="A508" s="58"/>
      <c r="B508" s="58"/>
      <c r="C508" s="58"/>
      <c r="D508" s="58"/>
      <c r="E508" s="58"/>
      <c r="F508" s="58"/>
      <c r="G508" s="59"/>
      <c r="H508" s="53"/>
      <c r="I508" s="53"/>
      <c r="J508" s="60"/>
      <c r="K508" s="60"/>
      <c r="L508" s="60"/>
      <c r="M508" s="53"/>
      <c r="N508" s="61"/>
      <c r="O508" s="61"/>
      <c r="P508" s="53"/>
      <c r="Q508" s="62"/>
    </row>
    <row r="509" spans="1:17" ht="13.2">
      <c r="A509" s="58"/>
      <c r="B509" s="58"/>
      <c r="C509" s="58"/>
      <c r="D509" s="58"/>
      <c r="E509" s="58"/>
      <c r="F509" s="58"/>
      <c r="G509" s="59"/>
      <c r="H509" s="53"/>
      <c r="I509" s="53"/>
      <c r="J509" s="60"/>
      <c r="K509" s="60"/>
      <c r="L509" s="60"/>
      <c r="M509" s="53"/>
      <c r="N509" s="61"/>
      <c r="O509" s="61"/>
      <c r="P509" s="53"/>
      <c r="Q509" s="62"/>
    </row>
    <row r="510" spans="1:17" ht="13.2">
      <c r="A510" s="58"/>
      <c r="B510" s="58"/>
      <c r="C510" s="58"/>
      <c r="D510" s="58"/>
      <c r="E510" s="58"/>
      <c r="F510" s="58"/>
      <c r="G510" s="59"/>
      <c r="H510" s="53"/>
      <c r="I510" s="53"/>
      <c r="J510" s="60"/>
      <c r="K510" s="60"/>
      <c r="L510" s="60"/>
      <c r="M510" s="53"/>
      <c r="N510" s="61"/>
      <c r="O510" s="61"/>
      <c r="P510" s="53"/>
      <c r="Q510" s="62"/>
    </row>
    <row r="511" spans="1:17" ht="13.2">
      <c r="A511" s="58"/>
      <c r="B511" s="58"/>
      <c r="C511" s="58"/>
      <c r="D511" s="58"/>
      <c r="E511" s="58"/>
      <c r="F511" s="58"/>
      <c r="G511" s="59"/>
      <c r="H511" s="53"/>
      <c r="I511" s="53"/>
      <c r="J511" s="60"/>
      <c r="K511" s="60"/>
      <c r="L511" s="60"/>
      <c r="M511" s="53"/>
      <c r="N511" s="61"/>
      <c r="O511" s="61"/>
      <c r="P511" s="53"/>
      <c r="Q511" s="62"/>
    </row>
    <row r="512" spans="1:17" ht="13.2">
      <c r="A512" s="58"/>
      <c r="B512" s="58"/>
      <c r="C512" s="58"/>
      <c r="D512" s="58"/>
      <c r="E512" s="58"/>
      <c r="F512" s="58"/>
      <c r="G512" s="59"/>
      <c r="H512" s="53"/>
      <c r="I512" s="53"/>
      <c r="J512" s="60"/>
      <c r="K512" s="60"/>
      <c r="L512" s="60"/>
      <c r="M512" s="53"/>
      <c r="N512" s="61"/>
      <c r="O512" s="61"/>
      <c r="P512" s="53"/>
      <c r="Q512" s="62"/>
    </row>
    <row r="513" spans="1:17" ht="13.2">
      <c r="A513" s="58"/>
      <c r="B513" s="58"/>
      <c r="C513" s="58"/>
      <c r="D513" s="58"/>
      <c r="E513" s="58"/>
      <c r="F513" s="58"/>
      <c r="G513" s="59"/>
      <c r="H513" s="53"/>
      <c r="I513" s="53"/>
      <c r="J513" s="60"/>
      <c r="K513" s="60"/>
      <c r="L513" s="60"/>
      <c r="M513" s="53"/>
      <c r="N513" s="61"/>
      <c r="O513" s="61"/>
      <c r="P513" s="53"/>
      <c r="Q513" s="62"/>
    </row>
    <row r="514" spans="1:17" ht="13.2">
      <c r="A514" s="58"/>
      <c r="B514" s="58"/>
      <c r="C514" s="58"/>
      <c r="D514" s="58"/>
      <c r="E514" s="58"/>
      <c r="F514" s="58"/>
      <c r="G514" s="59"/>
      <c r="H514" s="53"/>
      <c r="I514" s="53"/>
      <c r="J514" s="60"/>
      <c r="K514" s="60"/>
      <c r="L514" s="60"/>
      <c r="M514" s="53"/>
      <c r="N514" s="61"/>
      <c r="O514" s="61"/>
      <c r="P514" s="53"/>
      <c r="Q514" s="62"/>
    </row>
    <row r="515" spans="1:17" ht="13.2">
      <c r="A515" s="58"/>
      <c r="B515" s="58"/>
      <c r="C515" s="58"/>
      <c r="D515" s="58"/>
      <c r="E515" s="58"/>
      <c r="F515" s="58"/>
      <c r="G515" s="59"/>
      <c r="H515" s="53"/>
      <c r="I515" s="53"/>
      <c r="J515" s="60"/>
      <c r="K515" s="60"/>
      <c r="L515" s="60"/>
      <c r="M515" s="53"/>
      <c r="N515" s="61"/>
      <c r="O515" s="61"/>
      <c r="P515" s="53"/>
      <c r="Q515" s="62"/>
    </row>
    <row r="516" spans="1:17" ht="13.2">
      <c r="A516" s="58"/>
      <c r="B516" s="58"/>
      <c r="C516" s="58"/>
      <c r="D516" s="58"/>
      <c r="E516" s="58"/>
      <c r="F516" s="58"/>
      <c r="G516" s="59"/>
      <c r="H516" s="53"/>
      <c r="I516" s="53"/>
      <c r="J516" s="60"/>
      <c r="K516" s="60"/>
      <c r="L516" s="60"/>
      <c r="M516" s="53"/>
      <c r="N516" s="61"/>
      <c r="O516" s="61"/>
      <c r="P516" s="53"/>
      <c r="Q516" s="62"/>
    </row>
    <row r="517" spans="1:17" ht="13.2">
      <c r="A517" s="58"/>
      <c r="B517" s="58"/>
      <c r="C517" s="58"/>
      <c r="D517" s="58"/>
      <c r="E517" s="58"/>
      <c r="F517" s="58"/>
      <c r="G517" s="59"/>
      <c r="H517" s="53"/>
      <c r="I517" s="53"/>
      <c r="J517" s="60"/>
      <c r="K517" s="60"/>
      <c r="L517" s="60"/>
      <c r="M517" s="53"/>
      <c r="N517" s="61"/>
      <c r="O517" s="61"/>
      <c r="P517" s="53"/>
      <c r="Q517" s="62"/>
    </row>
    <row r="518" spans="1:17" ht="13.2">
      <c r="A518" s="58"/>
      <c r="B518" s="58"/>
      <c r="C518" s="58"/>
      <c r="D518" s="58"/>
      <c r="E518" s="58"/>
      <c r="F518" s="58"/>
      <c r="G518" s="59"/>
      <c r="H518" s="53"/>
      <c r="I518" s="53"/>
      <c r="J518" s="60"/>
      <c r="K518" s="60"/>
      <c r="L518" s="60"/>
      <c r="M518" s="53"/>
      <c r="N518" s="61"/>
      <c r="O518" s="61"/>
      <c r="P518" s="53"/>
      <c r="Q518" s="62"/>
    </row>
    <row r="519" spans="1:17" ht="13.2">
      <c r="A519" s="58"/>
      <c r="B519" s="58"/>
      <c r="C519" s="58"/>
      <c r="D519" s="58"/>
      <c r="E519" s="58"/>
      <c r="F519" s="58"/>
      <c r="G519" s="59"/>
      <c r="H519" s="53"/>
      <c r="I519" s="53"/>
      <c r="J519" s="60"/>
      <c r="K519" s="60"/>
      <c r="L519" s="60"/>
      <c r="M519" s="53"/>
      <c r="N519" s="61"/>
      <c r="O519" s="61"/>
      <c r="P519" s="53"/>
      <c r="Q519" s="62"/>
    </row>
    <row r="520" spans="1:17" ht="13.2">
      <c r="A520" s="58"/>
      <c r="B520" s="58"/>
      <c r="C520" s="58"/>
      <c r="D520" s="58"/>
      <c r="E520" s="58"/>
      <c r="F520" s="58"/>
      <c r="G520" s="59"/>
      <c r="H520" s="53"/>
      <c r="I520" s="53"/>
      <c r="J520" s="60"/>
      <c r="K520" s="60"/>
      <c r="L520" s="60"/>
      <c r="M520" s="53"/>
      <c r="N520" s="61"/>
      <c r="O520" s="61"/>
      <c r="P520" s="53"/>
      <c r="Q520" s="62"/>
    </row>
    <row r="521" spans="1:17" ht="13.2">
      <c r="A521" s="58"/>
      <c r="B521" s="58"/>
      <c r="C521" s="58"/>
      <c r="D521" s="58"/>
      <c r="E521" s="58"/>
      <c r="F521" s="58"/>
      <c r="G521" s="59"/>
      <c r="H521" s="53"/>
      <c r="I521" s="53"/>
      <c r="J521" s="60"/>
      <c r="K521" s="60"/>
      <c r="L521" s="60"/>
      <c r="M521" s="53"/>
      <c r="N521" s="61"/>
      <c r="O521" s="61"/>
      <c r="P521" s="53"/>
      <c r="Q521" s="62"/>
    </row>
    <row r="522" spans="1:17" ht="13.2">
      <c r="A522" s="58"/>
      <c r="B522" s="58"/>
      <c r="C522" s="58"/>
      <c r="D522" s="58"/>
      <c r="E522" s="58"/>
      <c r="F522" s="58"/>
      <c r="G522" s="59"/>
      <c r="H522" s="53"/>
      <c r="I522" s="53"/>
      <c r="J522" s="60"/>
      <c r="K522" s="60"/>
      <c r="L522" s="60"/>
      <c r="M522" s="53"/>
      <c r="N522" s="61"/>
      <c r="O522" s="61"/>
      <c r="P522" s="53"/>
      <c r="Q522" s="62"/>
    </row>
    <row r="523" spans="1:17" ht="13.2">
      <c r="A523" s="58"/>
      <c r="B523" s="58"/>
      <c r="C523" s="58"/>
      <c r="D523" s="58"/>
      <c r="E523" s="58"/>
      <c r="F523" s="58"/>
      <c r="G523" s="59"/>
      <c r="H523" s="53"/>
      <c r="I523" s="53"/>
      <c r="J523" s="60"/>
      <c r="K523" s="60"/>
      <c r="L523" s="60"/>
      <c r="M523" s="53"/>
      <c r="N523" s="61"/>
      <c r="O523" s="61"/>
      <c r="P523" s="53"/>
      <c r="Q523" s="62"/>
    </row>
    <row r="524" spans="1:17" ht="13.2">
      <c r="A524" s="58"/>
      <c r="B524" s="58"/>
      <c r="C524" s="58"/>
      <c r="D524" s="58"/>
      <c r="E524" s="58"/>
      <c r="F524" s="58"/>
      <c r="G524" s="59"/>
      <c r="H524" s="53"/>
      <c r="I524" s="53"/>
      <c r="J524" s="60"/>
      <c r="K524" s="60"/>
      <c r="L524" s="60"/>
      <c r="M524" s="53"/>
      <c r="N524" s="61"/>
      <c r="O524" s="61"/>
      <c r="P524" s="53"/>
      <c r="Q524" s="62"/>
    </row>
    <row r="525" spans="1:17" ht="13.2">
      <c r="A525" s="58"/>
      <c r="B525" s="58"/>
      <c r="C525" s="58"/>
      <c r="D525" s="58"/>
      <c r="E525" s="58"/>
      <c r="F525" s="58"/>
      <c r="G525" s="59"/>
      <c r="H525" s="53"/>
      <c r="I525" s="53"/>
      <c r="J525" s="60"/>
      <c r="K525" s="60"/>
      <c r="L525" s="60"/>
      <c r="M525" s="53"/>
      <c r="N525" s="61"/>
      <c r="O525" s="61"/>
      <c r="P525" s="53"/>
      <c r="Q525" s="62"/>
    </row>
    <row r="526" spans="1:17" ht="13.2">
      <c r="A526" s="58"/>
      <c r="B526" s="58"/>
      <c r="C526" s="58"/>
      <c r="D526" s="58"/>
      <c r="E526" s="58"/>
      <c r="F526" s="58"/>
      <c r="G526" s="59"/>
      <c r="H526" s="53"/>
      <c r="I526" s="53"/>
      <c r="J526" s="60"/>
      <c r="K526" s="60"/>
      <c r="L526" s="60"/>
      <c r="M526" s="53"/>
      <c r="N526" s="61"/>
      <c r="O526" s="61"/>
      <c r="P526" s="53"/>
      <c r="Q526" s="62"/>
    </row>
    <row r="527" spans="1:17" ht="13.2">
      <c r="A527" s="58"/>
      <c r="B527" s="58"/>
      <c r="C527" s="58"/>
      <c r="D527" s="58"/>
      <c r="E527" s="58"/>
      <c r="F527" s="58"/>
      <c r="G527" s="59"/>
      <c r="H527" s="53"/>
      <c r="I527" s="53"/>
      <c r="J527" s="60"/>
      <c r="K527" s="60"/>
      <c r="L527" s="60"/>
      <c r="M527" s="53"/>
      <c r="N527" s="61"/>
      <c r="O527" s="61"/>
      <c r="P527" s="53"/>
      <c r="Q527" s="62"/>
    </row>
    <row r="528" spans="1:17" ht="13.2">
      <c r="A528" s="58"/>
      <c r="B528" s="58"/>
      <c r="C528" s="58"/>
      <c r="D528" s="58"/>
      <c r="E528" s="58"/>
      <c r="F528" s="58"/>
      <c r="G528" s="59"/>
      <c r="H528" s="53"/>
      <c r="I528" s="53"/>
      <c r="J528" s="60"/>
      <c r="K528" s="60"/>
      <c r="L528" s="60"/>
      <c r="M528" s="53"/>
      <c r="N528" s="61"/>
      <c r="O528" s="61"/>
      <c r="P528" s="53"/>
      <c r="Q528" s="62"/>
    </row>
    <row r="529" spans="1:17" ht="13.2">
      <c r="A529" s="58"/>
      <c r="B529" s="58"/>
      <c r="C529" s="58"/>
      <c r="D529" s="58"/>
      <c r="E529" s="58"/>
      <c r="F529" s="58"/>
      <c r="G529" s="59"/>
      <c r="H529" s="53"/>
      <c r="I529" s="53"/>
      <c r="J529" s="60"/>
      <c r="K529" s="60"/>
      <c r="L529" s="60"/>
      <c r="M529" s="53"/>
      <c r="N529" s="61"/>
      <c r="O529" s="61"/>
      <c r="P529" s="53"/>
      <c r="Q529" s="62"/>
    </row>
    <row r="530" spans="1:17" ht="13.2">
      <c r="A530" s="58"/>
      <c r="B530" s="58"/>
      <c r="C530" s="58"/>
      <c r="D530" s="58"/>
      <c r="E530" s="58"/>
      <c r="F530" s="58"/>
      <c r="G530" s="59"/>
      <c r="H530" s="53"/>
      <c r="I530" s="53"/>
      <c r="J530" s="60"/>
      <c r="K530" s="60"/>
      <c r="L530" s="60"/>
      <c r="M530" s="53"/>
      <c r="N530" s="61"/>
      <c r="O530" s="61"/>
      <c r="P530" s="53"/>
      <c r="Q530" s="62"/>
    </row>
    <row r="531" spans="1:17" ht="13.2">
      <c r="A531" s="58"/>
      <c r="B531" s="58"/>
      <c r="C531" s="58"/>
      <c r="D531" s="58"/>
      <c r="E531" s="58"/>
      <c r="F531" s="58"/>
      <c r="G531" s="59"/>
      <c r="H531" s="53"/>
      <c r="I531" s="53"/>
      <c r="J531" s="60"/>
      <c r="K531" s="60"/>
      <c r="L531" s="60"/>
      <c r="M531" s="53"/>
      <c r="N531" s="61"/>
      <c r="O531" s="61"/>
      <c r="P531" s="53"/>
      <c r="Q531" s="62"/>
    </row>
    <row r="532" spans="1:17" ht="13.2">
      <c r="A532" s="58"/>
      <c r="B532" s="58"/>
      <c r="C532" s="58"/>
      <c r="D532" s="58"/>
      <c r="E532" s="58"/>
      <c r="F532" s="58"/>
      <c r="G532" s="59"/>
      <c r="H532" s="53"/>
      <c r="I532" s="53"/>
      <c r="J532" s="60"/>
      <c r="K532" s="60"/>
      <c r="L532" s="60"/>
      <c r="M532" s="53"/>
      <c r="N532" s="61"/>
      <c r="O532" s="61"/>
      <c r="P532" s="53"/>
      <c r="Q532" s="62"/>
    </row>
    <row r="533" spans="1:17" ht="13.2">
      <c r="A533" s="58"/>
      <c r="B533" s="58"/>
      <c r="C533" s="58"/>
      <c r="D533" s="58"/>
      <c r="E533" s="58"/>
      <c r="F533" s="58"/>
      <c r="G533" s="59"/>
      <c r="H533" s="53"/>
      <c r="I533" s="53"/>
      <c r="J533" s="60"/>
      <c r="K533" s="60"/>
      <c r="L533" s="60"/>
      <c r="M533" s="53"/>
      <c r="N533" s="61"/>
      <c r="O533" s="61"/>
      <c r="P533" s="53"/>
      <c r="Q533" s="62"/>
    </row>
    <row r="534" spans="1:17" ht="13.2">
      <c r="A534" s="58"/>
      <c r="B534" s="58"/>
      <c r="C534" s="58"/>
      <c r="D534" s="58"/>
      <c r="E534" s="58"/>
      <c r="F534" s="58"/>
      <c r="G534" s="59"/>
      <c r="H534" s="53"/>
      <c r="I534" s="53"/>
      <c r="J534" s="60"/>
      <c r="K534" s="60"/>
      <c r="L534" s="60"/>
      <c r="M534" s="53"/>
      <c r="N534" s="61"/>
      <c r="O534" s="61"/>
      <c r="P534" s="53"/>
      <c r="Q534" s="62"/>
    </row>
    <row r="535" spans="1:17" ht="13.2">
      <c r="A535" s="58"/>
      <c r="B535" s="58"/>
      <c r="C535" s="58"/>
      <c r="D535" s="58"/>
      <c r="E535" s="58"/>
      <c r="F535" s="58"/>
      <c r="G535" s="59"/>
      <c r="H535" s="53"/>
      <c r="I535" s="53"/>
      <c r="J535" s="60"/>
      <c r="K535" s="60"/>
      <c r="L535" s="60"/>
      <c r="M535" s="53"/>
      <c r="N535" s="61"/>
      <c r="O535" s="61"/>
      <c r="P535" s="53"/>
      <c r="Q535" s="62"/>
    </row>
    <row r="536" spans="1:17" ht="13.2">
      <c r="A536" s="58"/>
      <c r="B536" s="58"/>
      <c r="C536" s="58"/>
      <c r="D536" s="58"/>
      <c r="E536" s="58"/>
      <c r="F536" s="58"/>
      <c r="G536" s="59"/>
      <c r="H536" s="53"/>
      <c r="I536" s="53"/>
      <c r="J536" s="60"/>
      <c r="K536" s="60"/>
      <c r="L536" s="60"/>
      <c r="M536" s="53"/>
      <c r="N536" s="61"/>
      <c r="O536" s="61"/>
      <c r="P536" s="53"/>
      <c r="Q536" s="62"/>
    </row>
    <row r="537" spans="1:17" ht="13.2">
      <c r="A537" s="58"/>
      <c r="B537" s="58"/>
      <c r="C537" s="58"/>
      <c r="D537" s="58"/>
      <c r="E537" s="58"/>
      <c r="F537" s="58"/>
      <c r="G537" s="59"/>
      <c r="H537" s="53"/>
      <c r="I537" s="53"/>
      <c r="J537" s="60"/>
      <c r="K537" s="60"/>
      <c r="L537" s="60"/>
      <c r="M537" s="53"/>
      <c r="N537" s="61"/>
      <c r="O537" s="61"/>
      <c r="P537" s="53"/>
      <c r="Q537" s="62"/>
    </row>
    <row r="538" spans="1:17" ht="13.2">
      <c r="A538" s="58"/>
      <c r="B538" s="58"/>
      <c r="C538" s="58"/>
      <c r="D538" s="58"/>
      <c r="E538" s="58"/>
      <c r="F538" s="58"/>
      <c r="G538" s="59"/>
      <c r="H538" s="53"/>
      <c r="I538" s="53"/>
      <c r="J538" s="60"/>
      <c r="K538" s="60"/>
      <c r="L538" s="60"/>
      <c r="M538" s="53"/>
      <c r="N538" s="61"/>
      <c r="O538" s="61"/>
      <c r="P538" s="53"/>
      <c r="Q538" s="62"/>
    </row>
    <row r="539" spans="1:17" ht="13.2">
      <c r="A539" s="58"/>
      <c r="B539" s="58"/>
      <c r="C539" s="58"/>
      <c r="D539" s="58"/>
      <c r="E539" s="58"/>
      <c r="F539" s="58"/>
      <c r="G539" s="59"/>
      <c r="H539" s="53"/>
      <c r="I539" s="53"/>
      <c r="J539" s="60"/>
      <c r="K539" s="60"/>
      <c r="L539" s="60"/>
      <c r="M539" s="53"/>
      <c r="N539" s="61"/>
      <c r="O539" s="61"/>
      <c r="P539" s="53"/>
      <c r="Q539" s="62"/>
    </row>
    <row r="540" spans="1:17" ht="13.2">
      <c r="A540" s="58"/>
      <c r="B540" s="58"/>
      <c r="C540" s="58"/>
      <c r="D540" s="58"/>
      <c r="E540" s="58"/>
      <c r="F540" s="58"/>
      <c r="G540" s="59"/>
      <c r="H540" s="53"/>
      <c r="I540" s="53"/>
      <c r="J540" s="60"/>
      <c r="K540" s="60"/>
      <c r="L540" s="60"/>
      <c r="M540" s="53"/>
      <c r="N540" s="61"/>
      <c r="O540" s="61"/>
      <c r="P540" s="53"/>
      <c r="Q540" s="62"/>
    </row>
    <row r="541" spans="1:17" ht="13.2">
      <c r="A541" s="58"/>
      <c r="B541" s="58"/>
      <c r="C541" s="58"/>
      <c r="D541" s="58"/>
      <c r="E541" s="58"/>
      <c r="F541" s="58"/>
      <c r="G541" s="59"/>
      <c r="H541" s="53"/>
      <c r="I541" s="53"/>
      <c r="J541" s="60"/>
      <c r="K541" s="60"/>
      <c r="L541" s="60"/>
      <c r="M541" s="53"/>
      <c r="N541" s="61"/>
      <c r="O541" s="61"/>
      <c r="P541" s="53"/>
      <c r="Q541" s="62"/>
    </row>
    <row r="542" spans="1:17" ht="13.2">
      <c r="A542" s="58"/>
      <c r="B542" s="58"/>
      <c r="C542" s="58"/>
      <c r="D542" s="58"/>
      <c r="E542" s="58"/>
      <c r="F542" s="58"/>
      <c r="G542" s="59"/>
      <c r="H542" s="53"/>
      <c r="I542" s="53"/>
      <c r="J542" s="60"/>
      <c r="K542" s="60"/>
      <c r="L542" s="60"/>
      <c r="M542" s="53"/>
      <c r="N542" s="61"/>
      <c r="O542" s="61"/>
      <c r="P542" s="53"/>
      <c r="Q542" s="62"/>
    </row>
    <row r="543" spans="1:17" ht="13.2">
      <c r="A543" s="58"/>
      <c r="B543" s="58"/>
      <c r="C543" s="58"/>
      <c r="D543" s="58"/>
      <c r="E543" s="58"/>
      <c r="F543" s="58"/>
      <c r="G543" s="59"/>
      <c r="H543" s="53"/>
      <c r="I543" s="53"/>
      <c r="J543" s="60"/>
      <c r="K543" s="60"/>
      <c r="L543" s="60"/>
      <c r="M543" s="53"/>
      <c r="N543" s="61"/>
      <c r="O543" s="61"/>
      <c r="P543" s="53"/>
      <c r="Q543" s="62"/>
    </row>
    <row r="544" spans="1:17" ht="13.2">
      <c r="A544" s="58"/>
      <c r="B544" s="58"/>
      <c r="C544" s="58"/>
      <c r="D544" s="58"/>
      <c r="E544" s="58"/>
      <c r="F544" s="58"/>
      <c r="G544" s="59"/>
      <c r="H544" s="53"/>
      <c r="I544" s="53"/>
      <c r="J544" s="60"/>
      <c r="K544" s="60"/>
      <c r="L544" s="60"/>
      <c r="M544" s="53"/>
      <c r="N544" s="61"/>
      <c r="O544" s="61"/>
      <c r="P544" s="53"/>
      <c r="Q544" s="62"/>
    </row>
    <row r="545" spans="1:17" ht="13.2">
      <c r="A545" s="58"/>
      <c r="B545" s="58"/>
      <c r="C545" s="58"/>
      <c r="D545" s="58"/>
      <c r="E545" s="58"/>
      <c r="F545" s="58"/>
      <c r="G545" s="59"/>
      <c r="H545" s="53"/>
      <c r="I545" s="53"/>
      <c r="J545" s="60"/>
      <c r="K545" s="60"/>
      <c r="L545" s="60"/>
      <c r="M545" s="53"/>
      <c r="N545" s="61"/>
      <c r="O545" s="61"/>
      <c r="P545" s="53"/>
      <c r="Q545" s="62"/>
    </row>
    <row r="546" spans="1:17" ht="13.2">
      <c r="A546" s="58"/>
      <c r="B546" s="58"/>
      <c r="C546" s="58"/>
      <c r="D546" s="58"/>
      <c r="E546" s="58"/>
      <c r="F546" s="58"/>
      <c r="G546" s="59"/>
      <c r="H546" s="53"/>
      <c r="I546" s="53"/>
      <c r="J546" s="60"/>
      <c r="K546" s="60"/>
      <c r="L546" s="60"/>
      <c r="M546" s="53"/>
      <c r="N546" s="61"/>
      <c r="O546" s="61"/>
      <c r="P546" s="53"/>
      <c r="Q546" s="62"/>
    </row>
    <row r="547" spans="1:17" ht="13.2">
      <c r="A547" s="58"/>
      <c r="B547" s="58"/>
      <c r="C547" s="58"/>
      <c r="D547" s="58"/>
      <c r="E547" s="58"/>
      <c r="F547" s="58"/>
      <c r="G547" s="59"/>
      <c r="H547" s="53"/>
      <c r="I547" s="53"/>
      <c r="J547" s="60"/>
      <c r="K547" s="60"/>
      <c r="L547" s="60"/>
      <c r="M547" s="53"/>
      <c r="N547" s="61"/>
      <c r="O547" s="61"/>
      <c r="P547" s="53"/>
      <c r="Q547" s="62"/>
    </row>
    <row r="548" spans="1:17" ht="13.2">
      <c r="A548" s="58"/>
      <c r="B548" s="58"/>
      <c r="C548" s="58"/>
      <c r="D548" s="58"/>
      <c r="E548" s="58"/>
      <c r="F548" s="58"/>
      <c r="G548" s="59"/>
      <c r="H548" s="53"/>
      <c r="I548" s="53"/>
      <c r="J548" s="60"/>
      <c r="K548" s="60"/>
      <c r="L548" s="60"/>
      <c r="M548" s="53"/>
      <c r="N548" s="61"/>
      <c r="O548" s="61"/>
      <c r="P548" s="53"/>
      <c r="Q548" s="62"/>
    </row>
    <row r="549" spans="1:17" ht="13.2">
      <c r="A549" s="58"/>
      <c r="B549" s="58"/>
      <c r="C549" s="58"/>
      <c r="D549" s="58"/>
      <c r="E549" s="58"/>
      <c r="F549" s="58"/>
      <c r="G549" s="59"/>
      <c r="H549" s="53"/>
      <c r="I549" s="53"/>
      <c r="J549" s="60"/>
      <c r="K549" s="60"/>
      <c r="L549" s="60"/>
      <c r="M549" s="53"/>
      <c r="N549" s="61"/>
      <c r="O549" s="61"/>
      <c r="P549" s="53"/>
      <c r="Q549" s="62"/>
    </row>
    <row r="550" spans="1:17" ht="13.2">
      <c r="A550" s="58"/>
      <c r="B550" s="58"/>
      <c r="C550" s="58"/>
      <c r="D550" s="58"/>
      <c r="E550" s="58"/>
      <c r="F550" s="58"/>
      <c r="G550" s="59"/>
      <c r="H550" s="53"/>
      <c r="I550" s="53"/>
      <c r="J550" s="60"/>
      <c r="K550" s="60"/>
      <c r="L550" s="60"/>
      <c r="M550" s="53"/>
      <c r="N550" s="61"/>
      <c r="O550" s="61"/>
      <c r="P550" s="53"/>
      <c r="Q550" s="62"/>
    </row>
    <row r="551" spans="1:17" ht="13.2">
      <c r="A551" s="58"/>
      <c r="B551" s="58"/>
      <c r="C551" s="58"/>
      <c r="D551" s="58"/>
      <c r="E551" s="58"/>
      <c r="F551" s="58"/>
      <c r="G551" s="59"/>
      <c r="H551" s="53"/>
      <c r="I551" s="53"/>
      <c r="J551" s="60"/>
      <c r="K551" s="60"/>
      <c r="L551" s="60"/>
      <c r="M551" s="53"/>
      <c r="N551" s="61"/>
      <c r="O551" s="61"/>
      <c r="P551" s="53"/>
      <c r="Q551" s="62"/>
    </row>
    <row r="552" spans="1:17" ht="13.2">
      <c r="A552" s="58"/>
      <c r="B552" s="58"/>
      <c r="C552" s="58"/>
      <c r="D552" s="58"/>
      <c r="E552" s="58"/>
      <c r="F552" s="58"/>
      <c r="G552" s="59"/>
      <c r="H552" s="53"/>
      <c r="I552" s="53"/>
      <c r="J552" s="60"/>
      <c r="K552" s="60"/>
      <c r="L552" s="60"/>
      <c r="M552" s="53"/>
      <c r="N552" s="61"/>
      <c r="O552" s="61"/>
      <c r="P552" s="53"/>
      <c r="Q552" s="62"/>
    </row>
    <row r="553" spans="1:17" ht="13.2">
      <c r="A553" s="58"/>
      <c r="B553" s="58"/>
      <c r="C553" s="58"/>
      <c r="D553" s="58"/>
      <c r="E553" s="58"/>
      <c r="F553" s="58"/>
      <c r="G553" s="59"/>
      <c r="H553" s="53"/>
      <c r="I553" s="53"/>
      <c r="J553" s="60"/>
      <c r="K553" s="60"/>
      <c r="L553" s="60"/>
      <c r="M553" s="53"/>
      <c r="N553" s="61"/>
      <c r="O553" s="61"/>
      <c r="P553" s="53"/>
      <c r="Q553" s="62"/>
    </row>
    <row r="554" spans="1:17" ht="13.2">
      <c r="A554" s="58"/>
      <c r="B554" s="58"/>
      <c r="C554" s="58"/>
      <c r="D554" s="58"/>
      <c r="E554" s="58"/>
      <c r="F554" s="58"/>
      <c r="G554" s="59"/>
      <c r="H554" s="53"/>
      <c r="I554" s="53"/>
      <c r="J554" s="60"/>
      <c r="K554" s="60"/>
      <c r="L554" s="60"/>
      <c r="M554" s="53"/>
      <c r="N554" s="61"/>
      <c r="O554" s="61"/>
      <c r="P554" s="53"/>
      <c r="Q554" s="62"/>
    </row>
    <row r="555" spans="1:17" ht="13.2">
      <c r="A555" s="58"/>
      <c r="B555" s="58"/>
      <c r="C555" s="58"/>
      <c r="D555" s="58"/>
      <c r="E555" s="58"/>
      <c r="F555" s="58"/>
      <c r="G555" s="59"/>
      <c r="H555" s="53"/>
      <c r="I555" s="53"/>
      <c r="J555" s="60"/>
      <c r="K555" s="60"/>
      <c r="L555" s="60"/>
      <c r="M555" s="53"/>
      <c r="N555" s="61"/>
      <c r="O555" s="61"/>
      <c r="P555" s="53"/>
      <c r="Q555" s="62"/>
    </row>
    <row r="556" spans="1:17" ht="13.2">
      <c r="A556" s="58"/>
      <c r="B556" s="58"/>
      <c r="C556" s="58"/>
      <c r="D556" s="58"/>
      <c r="E556" s="58"/>
      <c r="F556" s="58"/>
      <c r="G556" s="59"/>
      <c r="H556" s="53"/>
      <c r="I556" s="53"/>
      <c r="J556" s="60"/>
      <c r="K556" s="60"/>
      <c r="L556" s="60"/>
      <c r="M556" s="53"/>
      <c r="N556" s="61"/>
      <c r="O556" s="61"/>
      <c r="P556" s="53"/>
      <c r="Q556" s="62"/>
    </row>
    <row r="557" spans="1:17" ht="13.2">
      <c r="A557" s="58"/>
      <c r="B557" s="58"/>
      <c r="C557" s="58"/>
      <c r="D557" s="58"/>
      <c r="E557" s="58"/>
      <c r="F557" s="58"/>
      <c r="G557" s="59"/>
      <c r="H557" s="53"/>
      <c r="I557" s="53"/>
      <c r="J557" s="60"/>
      <c r="K557" s="60"/>
      <c r="L557" s="60"/>
      <c r="M557" s="53"/>
      <c r="N557" s="61"/>
      <c r="O557" s="61"/>
      <c r="P557" s="53"/>
      <c r="Q557" s="62"/>
    </row>
    <row r="558" spans="1:17" ht="13.2">
      <c r="A558" s="58"/>
      <c r="B558" s="58"/>
      <c r="C558" s="58"/>
      <c r="D558" s="58"/>
      <c r="E558" s="58"/>
      <c r="F558" s="58"/>
      <c r="G558" s="59"/>
      <c r="H558" s="53"/>
      <c r="I558" s="53"/>
      <c r="J558" s="60"/>
      <c r="K558" s="60"/>
      <c r="L558" s="60"/>
      <c r="M558" s="53"/>
      <c r="N558" s="61"/>
      <c r="O558" s="61"/>
      <c r="P558" s="53"/>
      <c r="Q558" s="62"/>
    </row>
    <row r="559" spans="1:17" ht="13.2">
      <c r="A559" s="58"/>
      <c r="B559" s="58"/>
      <c r="C559" s="58"/>
      <c r="D559" s="58"/>
      <c r="E559" s="58"/>
      <c r="F559" s="58"/>
      <c r="G559" s="59"/>
      <c r="H559" s="53"/>
      <c r="I559" s="53"/>
      <c r="J559" s="60"/>
      <c r="K559" s="60"/>
      <c r="L559" s="60"/>
      <c r="M559" s="53"/>
      <c r="N559" s="61"/>
      <c r="O559" s="61"/>
      <c r="P559" s="53"/>
      <c r="Q559" s="62"/>
    </row>
    <row r="560" spans="1:17" ht="13.2">
      <c r="A560" s="58"/>
      <c r="B560" s="58"/>
      <c r="C560" s="58"/>
      <c r="D560" s="58"/>
      <c r="E560" s="58"/>
      <c r="F560" s="58"/>
      <c r="G560" s="59"/>
      <c r="H560" s="53"/>
      <c r="I560" s="53"/>
      <c r="J560" s="60"/>
      <c r="K560" s="60"/>
      <c r="L560" s="60"/>
      <c r="M560" s="53"/>
      <c r="N560" s="61"/>
      <c r="O560" s="61"/>
      <c r="P560" s="53"/>
      <c r="Q560" s="62"/>
    </row>
    <row r="561" spans="1:17" ht="13.2">
      <c r="A561" s="58"/>
      <c r="B561" s="58"/>
      <c r="C561" s="58"/>
      <c r="D561" s="58"/>
      <c r="E561" s="58"/>
      <c r="F561" s="58"/>
      <c r="G561" s="59"/>
      <c r="H561" s="53"/>
      <c r="I561" s="53"/>
      <c r="J561" s="60"/>
      <c r="K561" s="60"/>
      <c r="L561" s="60"/>
      <c r="M561" s="53"/>
      <c r="N561" s="61"/>
      <c r="O561" s="61"/>
      <c r="P561" s="53"/>
      <c r="Q561" s="62"/>
    </row>
    <row r="562" spans="1:17" ht="13.2">
      <c r="A562" s="58"/>
      <c r="B562" s="58"/>
      <c r="C562" s="58"/>
      <c r="D562" s="58"/>
      <c r="E562" s="58"/>
      <c r="F562" s="58"/>
      <c r="G562" s="59"/>
      <c r="H562" s="53"/>
      <c r="I562" s="53"/>
      <c r="J562" s="60"/>
      <c r="K562" s="60"/>
      <c r="L562" s="60"/>
      <c r="M562" s="53"/>
      <c r="N562" s="61"/>
      <c r="O562" s="61"/>
      <c r="P562" s="53"/>
      <c r="Q562" s="62"/>
    </row>
    <row r="563" spans="1:17" ht="13.2">
      <c r="A563" s="58"/>
      <c r="B563" s="58"/>
      <c r="C563" s="58"/>
      <c r="D563" s="58"/>
      <c r="E563" s="58"/>
      <c r="F563" s="58"/>
      <c r="G563" s="59"/>
      <c r="H563" s="53"/>
      <c r="I563" s="53"/>
      <c r="J563" s="60"/>
      <c r="K563" s="60"/>
      <c r="L563" s="60"/>
      <c r="M563" s="53"/>
      <c r="N563" s="61"/>
      <c r="O563" s="61"/>
      <c r="P563" s="53"/>
      <c r="Q563" s="62"/>
    </row>
    <row r="564" spans="1:17" ht="13.2">
      <c r="A564" s="58"/>
      <c r="B564" s="58"/>
      <c r="C564" s="58"/>
      <c r="D564" s="58"/>
      <c r="E564" s="58"/>
      <c r="F564" s="58"/>
      <c r="G564" s="59"/>
      <c r="H564" s="53"/>
      <c r="I564" s="53"/>
      <c r="J564" s="60"/>
      <c r="K564" s="60"/>
      <c r="L564" s="60"/>
      <c r="M564" s="53"/>
      <c r="N564" s="61"/>
      <c r="O564" s="61"/>
      <c r="P564" s="53"/>
      <c r="Q564" s="62"/>
    </row>
    <row r="565" spans="1:17" ht="13.2">
      <c r="A565" s="58"/>
      <c r="B565" s="58"/>
      <c r="C565" s="58"/>
      <c r="D565" s="58"/>
      <c r="E565" s="58"/>
      <c r="F565" s="58"/>
      <c r="G565" s="59"/>
      <c r="H565" s="53"/>
      <c r="I565" s="53"/>
      <c r="J565" s="60"/>
      <c r="K565" s="60"/>
      <c r="L565" s="60"/>
      <c r="M565" s="53"/>
      <c r="N565" s="61"/>
      <c r="O565" s="61"/>
      <c r="P565" s="53"/>
      <c r="Q565" s="62"/>
    </row>
    <row r="566" spans="1:17" ht="13.2">
      <c r="A566" s="58"/>
      <c r="B566" s="58"/>
      <c r="C566" s="58"/>
      <c r="D566" s="58"/>
      <c r="E566" s="58"/>
      <c r="F566" s="58"/>
      <c r="G566" s="59"/>
      <c r="H566" s="53"/>
      <c r="I566" s="53"/>
      <c r="J566" s="60"/>
      <c r="K566" s="60"/>
      <c r="L566" s="60"/>
      <c r="M566" s="53"/>
      <c r="N566" s="61"/>
      <c r="O566" s="61"/>
      <c r="P566" s="53"/>
      <c r="Q566" s="62"/>
    </row>
    <row r="567" spans="1:17" ht="13.2">
      <c r="A567" s="58"/>
      <c r="B567" s="58"/>
      <c r="C567" s="58"/>
      <c r="D567" s="58"/>
      <c r="E567" s="58"/>
      <c r="F567" s="58"/>
      <c r="G567" s="59"/>
      <c r="H567" s="53"/>
      <c r="I567" s="53"/>
      <c r="J567" s="60"/>
      <c r="K567" s="60"/>
      <c r="L567" s="60"/>
      <c r="M567" s="53"/>
      <c r="N567" s="61"/>
      <c r="O567" s="61"/>
      <c r="P567" s="53"/>
      <c r="Q567" s="62"/>
    </row>
    <row r="568" spans="1:17" ht="13.2">
      <c r="A568" s="58"/>
      <c r="B568" s="58"/>
      <c r="C568" s="58"/>
      <c r="D568" s="58"/>
      <c r="E568" s="58"/>
      <c r="F568" s="58"/>
      <c r="G568" s="59"/>
      <c r="H568" s="53"/>
      <c r="I568" s="53"/>
      <c r="J568" s="60"/>
      <c r="K568" s="60"/>
      <c r="L568" s="60"/>
      <c r="M568" s="53"/>
      <c r="N568" s="61"/>
      <c r="O568" s="61"/>
      <c r="P568" s="53"/>
      <c r="Q568" s="62"/>
    </row>
    <row r="569" spans="1:17" ht="13.2">
      <c r="A569" s="58"/>
      <c r="B569" s="58"/>
      <c r="C569" s="58"/>
      <c r="D569" s="58"/>
      <c r="E569" s="58"/>
      <c r="F569" s="58"/>
      <c r="G569" s="59"/>
      <c r="H569" s="53"/>
      <c r="I569" s="53"/>
      <c r="J569" s="60"/>
      <c r="K569" s="60"/>
      <c r="L569" s="60"/>
      <c r="M569" s="53"/>
      <c r="N569" s="61"/>
      <c r="O569" s="61"/>
      <c r="P569" s="53"/>
      <c r="Q569" s="62"/>
    </row>
    <row r="570" spans="1:17" ht="13.2">
      <c r="A570" s="58"/>
      <c r="B570" s="58"/>
      <c r="C570" s="58"/>
      <c r="D570" s="58"/>
      <c r="E570" s="58"/>
      <c r="F570" s="58"/>
      <c r="G570" s="59"/>
      <c r="H570" s="53"/>
      <c r="I570" s="53"/>
      <c r="J570" s="60"/>
      <c r="K570" s="60"/>
      <c r="L570" s="60"/>
      <c r="M570" s="53"/>
      <c r="N570" s="61"/>
      <c r="O570" s="61"/>
      <c r="P570" s="53"/>
      <c r="Q570" s="62"/>
    </row>
    <row r="571" spans="1:17" ht="13.2">
      <c r="A571" s="58"/>
      <c r="B571" s="58"/>
      <c r="C571" s="58"/>
      <c r="D571" s="58"/>
      <c r="E571" s="58"/>
      <c r="F571" s="58"/>
      <c r="G571" s="59"/>
      <c r="H571" s="53"/>
      <c r="I571" s="53"/>
      <c r="J571" s="60"/>
      <c r="K571" s="60"/>
      <c r="L571" s="60"/>
      <c r="M571" s="53"/>
      <c r="N571" s="61"/>
      <c r="O571" s="61"/>
      <c r="P571" s="53"/>
      <c r="Q571" s="62"/>
    </row>
    <row r="572" spans="1:17" ht="13.2">
      <c r="A572" s="58"/>
      <c r="B572" s="58"/>
      <c r="C572" s="58"/>
      <c r="D572" s="58"/>
      <c r="E572" s="58"/>
      <c r="F572" s="58"/>
      <c r="G572" s="59"/>
      <c r="H572" s="53"/>
      <c r="I572" s="53"/>
      <c r="J572" s="60"/>
      <c r="K572" s="60"/>
      <c r="L572" s="60"/>
      <c r="M572" s="53"/>
      <c r="N572" s="61"/>
      <c r="O572" s="61"/>
      <c r="P572" s="53"/>
      <c r="Q572" s="62"/>
    </row>
    <row r="573" spans="1:17" ht="13.2">
      <c r="A573" s="58"/>
      <c r="B573" s="58"/>
      <c r="C573" s="58"/>
      <c r="D573" s="58"/>
      <c r="E573" s="58"/>
      <c r="F573" s="58"/>
      <c r="G573" s="59"/>
      <c r="H573" s="53"/>
      <c r="I573" s="53"/>
      <c r="J573" s="60"/>
      <c r="K573" s="60"/>
      <c r="L573" s="60"/>
      <c r="M573" s="53"/>
      <c r="N573" s="61"/>
      <c r="O573" s="61"/>
      <c r="P573" s="53"/>
      <c r="Q573" s="62"/>
    </row>
    <row r="574" spans="1:17" ht="13.2">
      <c r="A574" s="58"/>
      <c r="B574" s="58"/>
      <c r="C574" s="58"/>
      <c r="D574" s="58"/>
      <c r="E574" s="58"/>
      <c r="F574" s="58"/>
      <c r="G574" s="59"/>
      <c r="H574" s="53"/>
      <c r="I574" s="53"/>
      <c r="J574" s="60"/>
      <c r="K574" s="60"/>
      <c r="L574" s="60"/>
      <c r="M574" s="53"/>
      <c r="N574" s="61"/>
      <c r="O574" s="61"/>
      <c r="P574" s="53"/>
      <c r="Q574" s="62"/>
    </row>
    <row r="575" spans="1:17" ht="13.2">
      <c r="A575" s="58"/>
      <c r="B575" s="58"/>
      <c r="C575" s="58"/>
      <c r="D575" s="58"/>
      <c r="E575" s="58"/>
      <c r="F575" s="58"/>
      <c r="G575" s="59"/>
      <c r="H575" s="53"/>
      <c r="I575" s="53"/>
      <c r="J575" s="60"/>
      <c r="K575" s="60"/>
      <c r="L575" s="60"/>
      <c r="M575" s="53"/>
      <c r="N575" s="61"/>
      <c r="O575" s="61"/>
      <c r="P575" s="53"/>
      <c r="Q575" s="62"/>
    </row>
    <row r="576" spans="1:17" ht="13.2">
      <c r="A576" s="58"/>
      <c r="B576" s="58"/>
      <c r="C576" s="58"/>
      <c r="D576" s="58"/>
      <c r="E576" s="58"/>
      <c r="F576" s="58"/>
      <c r="G576" s="59"/>
      <c r="H576" s="53"/>
      <c r="I576" s="53"/>
      <c r="J576" s="60"/>
      <c r="K576" s="60"/>
      <c r="L576" s="60"/>
      <c r="M576" s="53"/>
      <c r="N576" s="61"/>
      <c r="O576" s="61"/>
      <c r="P576" s="53"/>
      <c r="Q576" s="62"/>
    </row>
    <row r="577" spans="1:17" ht="13.2">
      <c r="A577" s="58"/>
      <c r="B577" s="58"/>
      <c r="C577" s="58"/>
      <c r="D577" s="58"/>
      <c r="E577" s="58"/>
      <c r="F577" s="58"/>
      <c r="G577" s="59"/>
      <c r="H577" s="53"/>
      <c r="I577" s="53"/>
      <c r="J577" s="60"/>
      <c r="K577" s="60"/>
      <c r="L577" s="60"/>
      <c r="M577" s="53"/>
      <c r="N577" s="61"/>
      <c r="O577" s="61"/>
      <c r="P577" s="53"/>
      <c r="Q577" s="62"/>
    </row>
    <row r="578" spans="1:17" ht="13.2">
      <c r="A578" s="58"/>
      <c r="B578" s="58"/>
      <c r="C578" s="58"/>
      <c r="D578" s="58"/>
      <c r="E578" s="58"/>
      <c r="F578" s="58"/>
      <c r="G578" s="59"/>
      <c r="H578" s="53"/>
      <c r="I578" s="53"/>
      <c r="J578" s="60"/>
      <c r="K578" s="60"/>
      <c r="L578" s="60"/>
      <c r="M578" s="53"/>
      <c r="N578" s="61"/>
      <c r="O578" s="61"/>
      <c r="P578" s="53"/>
      <c r="Q578" s="62"/>
    </row>
    <row r="579" spans="1:17" ht="13.2">
      <c r="A579" s="58"/>
      <c r="B579" s="58"/>
      <c r="C579" s="58"/>
      <c r="D579" s="58"/>
      <c r="E579" s="58"/>
      <c r="F579" s="58"/>
      <c r="G579" s="59"/>
      <c r="H579" s="53"/>
      <c r="I579" s="53"/>
      <c r="J579" s="60"/>
      <c r="K579" s="60"/>
      <c r="L579" s="60"/>
      <c r="M579" s="53"/>
      <c r="N579" s="61"/>
      <c r="O579" s="61"/>
      <c r="P579" s="53"/>
      <c r="Q579" s="62"/>
    </row>
    <row r="580" spans="1:17" ht="13.2">
      <c r="A580" s="58"/>
      <c r="B580" s="58"/>
      <c r="C580" s="58"/>
      <c r="D580" s="58"/>
      <c r="E580" s="58"/>
      <c r="F580" s="58"/>
      <c r="G580" s="59"/>
      <c r="H580" s="53"/>
      <c r="I580" s="53"/>
      <c r="J580" s="60"/>
      <c r="K580" s="60"/>
      <c r="L580" s="60"/>
      <c r="M580" s="53"/>
      <c r="N580" s="61"/>
      <c r="O580" s="61"/>
      <c r="P580" s="53"/>
      <c r="Q580" s="62"/>
    </row>
    <row r="581" spans="1:17" ht="13.2">
      <c r="A581" s="58"/>
      <c r="B581" s="58"/>
      <c r="C581" s="58"/>
      <c r="D581" s="58"/>
      <c r="E581" s="58"/>
      <c r="F581" s="58"/>
      <c r="G581" s="59"/>
      <c r="H581" s="53"/>
      <c r="I581" s="53"/>
      <c r="J581" s="60"/>
      <c r="K581" s="60"/>
      <c r="L581" s="60"/>
      <c r="M581" s="53"/>
      <c r="N581" s="61"/>
      <c r="O581" s="61"/>
      <c r="P581" s="53"/>
      <c r="Q581" s="62"/>
    </row>
    <row r="582" spans="1:17" ht="13.2">
      <c r="A582" s="58"/>
      <c r="B582" s="58"/>
      <c r="C582" s="58"/>
      <c r="D582" s="58"/>
      <c r="E582" s="58"/>
      <c r="F582" s="58"/>
      <c r="G582" s="59"/>
      <c r="H582" s="53"/>
      <c r="I582" s="53"/>
      <c r="J582" s="60"/>
      <c r="K582" s="60"/>
      <c r="L582" s="60"/>
      <c r="M582" s="53"/>
      <c r="N582" s="61"/>
      <c r="O582" s="61"/>
      <c r="P582" s="53"/>
      <c r="Q582" s="62"/>
    </row>
    <row r="583" spans="1:17" ht="13.2">
      <c r="A583" s="58"/>
      <c r="B583" s="58"/>
      <c r="C583" s="58"/>
      <c r="D583" s="58"/>
      <c r="E583" s="58"/>
      <c r="F583" s="58"/>
      <c r="G583" s="59"/>
      <c r="H583" s="53"/>
      <c r="I583" s="53"/>
      <c r="J583" s="60"/>
      <c r="K583" s="60"/>
      <c r="L583" s="60"/>
      <c r="M583" s="53"/>
      <c r="N583" s="61"/>
      <c r="O583" s="61"/>
      <c r="P583" s="53"/>
      <c r="Q583" s="62"/>
    </row>
    <row r="584" spans="1:17" ht="13.2">
      <c r="A584" s="58"/>
      <c r="B584" s="58"/>
      <c r="C584" s="58"/>
      <c r="D584" s="58"/>
      <c r="E584" s="58"/>
      <c r="F584" s="58"/>
      <c r="G584" s="59"/>
      <c r="H584" s="53"/>
      <c r="I584" s="53"/>
      <c r="J584" s="60"/>
      <c r="K584" s="60"/>
      <c r="L584" s="60"/>
      <c r="M584" s="53"/>
      <c r="N584" s="61"/>
      <c r="O584" s="61"/>
      <c r="P584" s="53"/>
      <c r="Q584" s="62"/>
    </row>
    <row r="585" spans="1:17" ht="13.2">
      <c r="A585" s="58"/>
      <c r="B585" s="58"/>
      <c r="C585" s="58"/>
      <c r="D585" s="58"/>
      <c r="E585" s="58"/>
      <c r="F585" s="58"/>
      <c r="G585" s="59"/>
      <c r="H585" s="53"/>
      <c r="I585" s="53"/>
      <c r="J585" s="60"/>
      <c r="K585" s="60"/>
      <c r="L585" s="60"/>
      <c r="M585" s="53"/>
      <c r="N585" s="61"/>
      <c r="O585" s="61"/>
      <c r="P585" s="53"/>
      <c r="Q585" s="62"/>
    </row>
    <row r="586" spans="1:17" ht="13.2">
      <c r="A586" s="58"/>
      <c r="B586" s="58"/>
      <c r="C586" s="58"/>
      <c r="D586" s="58"/>
      <c r="E586" s="58"/>
      <c r="F586" s="58"/>
      <c r="G586" s="59"/>
      <c r="H586" s="53"/>
      <c r="I586" s="53"/>
      <c r="J586" s="60"/>
      <c r="K586" s="60"/>
      <c r="L586" s="60"/>
      <c r="M586" s="53"/>
      <c r="N586" s="61"/>
      <c r="O586" s="61"/>
      <c r="P586" s="53"/>
      <c r="Q586" s="62"/>
    </row>
    <row r="587" spans="1:17" ht="13.2">
      <c r="A587" s="58"/>
      <c r="B587" s="58"/>
      <c r="C587" s="58"/>
      <c r="D587" s="58"/>
      <c r="E587" s="58"/>
      <c r="F587" s="58"/>
      <c r="G587" s="59"/>
      <c r="H587" s="53"/>
      <c r="I587" s="53"/>
      <c r="J587" s="60"/>
      <c r="K587" s="60"/>
      <c r="L587" s="60"/>
      <c r="M587" s="53"/>
      <c r="N587" s="61"/>
      <c r="O587" s="61"/>
      <c r="P587" s="53"/>
      <c r="Q587" s="62"/>
    </row>
    <row r="588" spans="1:17" ht="13.2">
      <c r="A588" s="58"/>
      <c r="B588" s="58"/>
      <c r="C588" s="58"/>
      <c r="D588" s="58"/>
      <c r="E588" s="58"/>
      <c r="F588" s="58"/>
      <c r="G588" s="59"/>
      <c r="H588" s="53"/>
      <c r="I588" s="53"/>
      <c r="J588" s="60"/>
      <c r="K588" s="60"/>
      <c r="L588" s="60"/>
      <c r="M588" s="53"/>
      <c r="N588" s="61"/>
      <c r="O588" s="61"/>
      <c r="P588" s="53"/>
      <c r="Q588" s="62"/>
    </row>
    <row r="589" spans="1:17" ht="13.2">
      <c r="A589" s="58"/>
      <c r="B589" s="58"/>
      <c r="C589" s="58"/>
      <c r="D589" s="58"/>
      <c r="E589" s="58"/>
      <c r="F589" s="58"/>
      <c r="G589" s="59"/>
      <c r="H589" s="53"/>
      <c r="I589" s="53"/>
      <c r="J589" s="60"/>
      <c r="K589" s="60"/>
      <c r="L589" s="60"/>
      <c r="M589" s="53"/>
      <c r="N589" s="61"/>
      <c r="O589" s="61"/>
      <c r="P589" s="53"/>
      <c r="Q589" s="62"/>
    </row>
    <row r="590" spans="1:17" ht="13.2">
      <c r="A590" s="58"/>
      <c r="B590" s="58"/>
      <c r="C590" s="58"/>
      <c r="D590" s="58"/>
      <c r="E590" s="58"/>
      <c r="F590" s="58"/>
      <c r="G590" s="59"/>
      <c r="H590" s="53"/>
      <c r="I590" s="53"/>
      <c r="J590" s="60"/>
      <c r="K590" s="60"/>
      <c r="L590" s="60"/>
      <c r="M590" s="53"/>
      <c r="N590" s="61"/>
      <c r="O590" s="61"/>
      <c r="P590" s="53"/>
      <c r="Q590" s="62"/>
    </row>
    <row r="591" spans="1:17" ht="13.2">
      <c r="A591" s="58"/>
      <c r="B591" s="58"/>
      <c r="C591" s="58"/>
      <c r="D591" s="58"/>
      <c r="E591" s="58"/>
      <c r="F591" s="58"/>
      <c r="G591" s="59"/>
      <c r="H591" s="53"/>
      <c r="I591" s="53"/>
      <c r="J591" s="60"/>
      <c r="K591" s="60"/>
      <c r="L591" s="60"/>
      <c r="M591" s="53"/>
      <c r="N591" s="61"/>
      <c r="O591" s="61"/>
      <c r="P591" s="53"/>
      <c r="Q591" s="62"/>
    </row>
    <row r="592" spans="1:17" ht="13.2">
      <c r="A592" s="58"/>
      <c r="B592" s="58"/>
      <c r="C592" s="58"/>
      <c r="D592" s="58"/>
      <c r="E592" s="58"/>
      <c r="F592" s="58"/>
      <c r="G592" s="59"/>
      <c r="H592" s="53"/>
      <c r="I592" s="53"/>
      <c r="J592" s="60"/>
      <c r="K592" s="60"/>
      <c r="L592" s="60"/>
      <c r="M592" s="53"/>
      <c r="N592" s="61"/>
      <c r="O592" s="61"/>
      <c r="P592" s="53"/>
      <c r="Q592" s="62"/>
    </row>
    <row r="593" spans="1:17" ht="13.2">
      <c r="A593" s="58"/>
      <c r="B593" s="58"/>
      <c r="C593" s="58"/>
      <c r="D593" s="58"/>
      <c r="E593" s="58"/>
      <c r="F593" s="58"/>
      <c r="G593" s="59"/>
      <c r="H593" s="53"/>
      <c r="I593" s="53"/>
      <c r="J593" s="60"/>
      <c r="K593" s="60"/>
      <c r="L593" s="60"/>
      <c r="M593" s="53"/>
      <c r="N593" s="61"/>
      <c r="O593" s="61"/>
      <c r="P593" s="53"/>
      <c r="Q593" s="62"/>
    </row>
    <row r="594" spans="1:17" ht="13.2">
      <c r="A594" s="58"/>
      <c r="B594" s="58"/>
      <c r="C594" s="58"/>
      <c r="D594" s="58"/>
      <c r="E594" s="58"/>
      <c r="F594" s="58"/>
      <c r="G594" s="59"/>
      <c r="H594" s="53"/>
      <c r="I594" s="53"/>
      <c r="J594" s="60"/>
      <c r="K594" s="60"/>
      <c r="L594" s="60"/>
      <c r="M594" s="53"/>
      <c r="N594" s="61"/>
      <c r="O594" s="61"/>
      <c r="P594" s="53"/>
      <c r="Q594" s="62"/>
    </row>
    <row r="595" spans="1:17" ht="13.2">
      <c r="A595" s="58"/>
      <c r="B595" s="58"/>
      <c r="C595" s="58"/>
      <c r="D595" s="58"/>
      <c r="E595" s="58"/>
      <c r="F595" s="58"/>
      <c r="G595" s="59"/>
      <c r="H595" s="53"/>
      <c r="I595" s="53"/>
      <c r="J595" s="60"/>
      <c r="K595" s="60"/>
      <c r="L595" s="60"/>
      <c r="M595" s="53"/>
      <c r="N595" s="61"/>
      <c r="O595" s="61"/>
      <c r="P595" s="53"/>
      <c r="Q595" s="62"/>
    </row>
    <row r="596" spans="1:17" ht="13.2">
      <c r="A596" s="58"/>
      <c r="B596" s="58"/>
      <c r="C596" s="58"/>
      <c r="D596" s="58"/>
      <c r="E596" s="58"/>
      <c r="F596" s="58"/>
      <c r="G596" s="59"/>
      <c r="H596" s="53"/>
      <c r="I596" s="53"/>
      <c r="J596" s="60"/>
      <c r="K596" s="60"/>
      <c r="L596" s="60"/>
      <c r="M596" s="53"/>
      <c r="N596" s="61"/>
      <c r="O596" s="61"/>
      <c r="P596" s="53"/>
      <c r="Q596" s="62"/>
    </row>
    <row r="597" spans="1:17" ht="13.2">
      <c r="A597" s="58"/>
      <c r="B597" s="58"/>
      <c r="C597" s="58"/>
      <c r="D597" s="58"/>
      <c r="E597" s="58"/>
      <c r="F597" s="58"/>
      <c r="G597" s="59"/>
      <c r="H597" s="53"/>
      <c r="I597" s="53"/>
      <c r="J597" s="60"/>
      <c r="K597" s="60"/>
      <c r="L597" s="60"/>
      <c r="M597" s="53"/>
      <c r="N597" s="61"/>
      <c r="O597" s="61"/>
      <c r="P597" s="53"/>
      <c r="Q597" s="62"/>
    </row>
    <row r="598" spans="1:17" ht="13.2">
      <c r="A598" s="58"/>
      <c r="B598" s="58"/>
      <c r="C598" s="58"/>
      <c r="D598" s="58"/>
      <c r="E598" s="58"/>
      <c r="F598" s="58"/>
      <c r="G598" s="59"/>
      <c r="H598" s="53"/>
      <c r="I598" s="53"/>
      <c r="J598" s="60"/>
      <c r="K598" s="60"/>
      <c r="L598" s="60"/>
      <c r="M598" s="53"/>
      <c r="N598" s="61"/>
      <c r="O598" s="61"/>
      <c r="P598" s="53"/>
      <c r="Q598" s="62"/>
    </row>
    <row r="599" spans="1:17" ht="13.2">
      <c r="A599" s="58"/>
      <c r="B599" s="58"/>
      <c r="C599" s="58"/>
      <c r="D599" s="58"/>
      <c r="E599" s="58"/>
      <c r="F599" s="58"/>
      <c r="G599" s="59"/>
      <c r="H599" s="53"/>
      <c r="I599" s="53"/>
      <c r="J599" s="60"/>
      <c r="K599" s="60"/>
      <c r="L599" s="60"/>
      <c r="M599" s="53"/>
      <c r="N599" s="61"/>
      <c r="O599" s="61"/>
      <c r="P599" s="53"/>
      <c r="Q599" s="62"/>
    </row>
    <row r="600" spans="1:17" ht="13.2">
      <c r="A600" s="58"/>
      <c r="B600" s="58"/>
      <c r="C600" s="58"/>
      <c r="D600" s="58"/>
      <c r="E600" s="58"/>
      <c r="F600" s="58"/>
      <c r="G600" s="59"/>
      <c r="H600" s="53"/>
      <c r="I600" s="53"/>
      <c r="J600" s="60"/>
      <c r="K600" s="60"/>
      <c r="L600" s="60"/>
      <c r="M600" s="53"/>
      <c r="N600" s="61"/>
      <c r="O600" s="61"/>
      <c r="P600" s="53"/>
      <c r="Q600" s="62"/>
    </row>
    <row r="601" spans="1:17" ht="13.2">
      <c r="A601" s="58"/>
      <c r="B601" s="58"/>
      <c r="C601" s="58"/>
      <c r="D601" s="58"/>
      <c r="E601" s="58"/>
      <c r="F601" s="58"/>
      <c r="G601" s="59"/>
      <c r="H601" s="53"/>
      <c r="I601" s="53"/>
      <c r="J601" s="60"/>
      <c r="K601" s="60"/>
      <c r="L601" s="60"/>
      <c r="M601" s="53"/>
      <c r="N601" s="61"/>
      <c r="O601" s="61"/>
      <c r="P601" s="53"/>
      <c r="Q601" s="62"/>
    </row>
    <row r="602" spans="1:17" ht="13.2">
      <c r="A602" s="58"/>
      <c r="B602" s="58"/>
      <c r="C602" s="58"/>
      <c r="D602" s="58"/>
      <c r="E602" s="58"/>
      <c r="F602" s="58"/>
      <c r="G602" s="59"/>
      <c r="H602" s="53"/>
      <c r="I602" s="53"/>
      <c r="J602" s="60"/>
      <c r="K602" s="60"/>
      <c r="L602" s="60"/>
      <c r="M602" s="53"/>
      <c r="N602" s="61"/>
      <c r="O602" s="61"/>
      <c r="P602" s="53"/>
      <c r="Q602" s="62"/>
    </row>
    <row r="603" spans="1:17" ht="13.2">
      <c r="A603" s="58"/>
      <c r="B603" s="58"/>
      <c r="C603" s="58"/>
      <c r="D603" s="58"/>
      <c r="E603" s="58"/>
      <c r="F603" s="58"/>
      <c r="G603" s="59"/>
      <c r="H603" s="53"/>
      <c r="I603" s="53"/>
      <c r="J603" s="60"/>
      <c r="K603" s="60"/>
      <c r="L603" s="60"/>
      <c r="M603" s="53"/>
      <c r="N603" s="61"/>
      <c r="O603" s="61"/>
      <c r="P603" s="53"/>
      <c r="Q603" s="62"/>
    </row>
    <row r="604" spans="1:17" ht="13.2">
      <c r="A604" s="58"/>
      <c r="B604" s="58"/>
      <c r="C604" s="58"/>
      <c r="D604" s="58"/>
      <c r="E604" s="58"/>
      <c r="F604" s="58"/>
      <c r="G604" s="59"/>
      <c r="H604" s="53"/>
      <c r="I604" s="53"/>
      <c r="J604" s="60"/>
      <c r="K604" s="60"/>
      <c r="L604" s="60"/>
      <c r="M604" s="53"/>
      <c r="N604" s="61"/>
      <c r="O604" s="61"/>
      <c r="P604" s="53"/>
      <c r="Q604" s="62"/>
    </row>
    <row r="605" spans="1:17" ht="13.2">
      <c r="A605" s="58"/>
      <c r="B605" s="58"/>
      <c r="C605" s="58"/>
      <c r="D605" s="58"/>
      <c r="E605" s="58"/>
      <c r="F605" s="58"/>
      <c r="G605" s="59"/>
      <c r="H605" s="53"/>
      <c r="I605" s="53"/>
      <c r="J605" s="60"/>
      <c r="K605" s="60"/>
      <c r="L605" s="60"/>
      <c r="M605" s="53"/>
      <c r="N605" s="61"/>
      <c r="O605" s="61"/>
      <c r="P605" s="53"/>
      <c r="Q605" s="62"/>
    </row>
    <row r="606" spans="1:17" ht="13.2">
      <c r="A606" s="58"/>
      <c r="B606" s="58"/>
      <c r="C606" s="58"/>
      <c r="D606" s="58"/>
      <c r="E606" s="58"/>
      <c r="F606" s="58"/>
      <c r="G606" s="59"/>
      <c r="H606" s="53"/>
      <c r="I606" s="53"/>
      <c r="J606" s="60"/>
      <c r="K606" s="60"/>
      <c r="L606" s="60"/>
      <c r="M606" s="53"/>
      <c r="N606" s="61"/>
      <c r="O606" s="61"/>
      <c r="P606" s="53"/>
      <c r="Q606" s="62"/>
    </row>
    <row r="607" spans="1:17" ht="13.2">
      <c r="A607" s="58"/>
      <c r="B607" s="58"/>
      <c r="C607" s="58"/>
      <c r="D607" s="58"/>
      <c r="E607" s="58"/>
      <c r="F607" s="58"/>
      <c r="G607" s="59"/>
      <c r="H607" s="53"/>
      <c r="I607" s="53"/>
      <c r="J607" s="60"/>
      <c r="K607" s="60"/>
      <c r="L607" s="60"/>
      <c r="M607" s="53"/>
      <c r="N607" s="61"/>
      <c r="O607" s="61"/>
      <c r="P607" s="53"/>
      <c r="Q607" s="62"/>
    </row>
    <row r="608" spans="1:17" ht="13.2">
      <c r="A608" s="58"/>
      <c r="B608" s="58"/>
      <c r="C608" s="58"/>
      <c r="D608" s="58"/>
      <c r="E608" s="58"/>
      <c r="F608" s="58"/>
      <c r="G608" s="59"/>
      <c r="H608" s="53"/>
      <c r="I608" s="53"/>
      <c r="J608" s="60"/>
      <c r="K608" s="60"/>
      <c r="L608" s="60"/>
      <c r="M608" s="53"/>
      <c r="N608" s="61"/>
      <c r="O608" s="61"/>
      <c r="P608" s="53"/>
      <c r="Q608" s="62"/>
    </row>
    <row r="609" spans="1:17" ht="13.2">
      <c r="A609" s="58"/>
      <c r="B609" s="58"/>
      <c r="C609" s="58"/>
      <c r="D609" s="58"/>
      <c r="E609" s="58"/>
      <c r="F609" s="58"/>
      <c r="G609" s="59"/>
      <c r="H609" s="53"/>
      <c r="I609" s="53"/>
      <c r="J609" s="60"/>
      <c r="K609" s="60"/>
      <c r="L609" s="60"/>
      <c r="M609" s="53"/>
      <c r="N609" s="61"/>
      <c r="O609" s="61"/>
      <c r="P609" s="53"/>
      <c r="Q609" s="62"/>
    </row>
    <row r="610" spans="1:17" ht="13.2">
      <c r="A610" s="58"/>
      <c r="B610" s="58"/>
      <c r="C610" s="58"/>
      <c r="D610" s="58"/>
      <c r="E610" s="58"/>
      <c r="F610" s="58"/>
      <c r="G610" s="59"/>
      <c r="H610" s="53"/>
      <c r="I610" s="53"/>
      <c r="J610" s="60"/>
      <c r="K610" s="60"/>
      <c r="L610" s="60"/>
      <c r="M610" s="53"/>
      <c r="N610" s="61"/>
      <c r="O610" s="61"/>
      <c r="P610" s="53"/>
      <c r="Q610" s="62"/>
    </row>
    <row r="611" spans="1:17" ht="13.2">
      <c r="A611" s="58"/>
      <c r="B611" s="58"/>
      <c r="C611" s="58"/>
      <c r="D611" s="58"/>
      <c r="E611" s="58"/>
      <c r="F611" s="58"/>
      <c r="G611" s="59"/>
      <c r="H611" s="53"/>
      <c r="I611" s="53"/>
      <c r="J611" s="60"/>
      <c r="K611" s="60"/>
      <c r="L611" s="60"/>
      <c r="M611" s="53"/>
      <c r="N611" s="61"/>
      <c r="O611" s="61"/>
      <c r="P611" s="53"/>
      <c r="Q611" s="62"/>
    </row>
    <row r="612" spans="1:17" ht="13.2">
      <c r="A612" s="58"/>
      <c r="B612" s="58"/>
      <c r="C612" s="58"/>
      <c r="D612" s="58"/>
      <c r="E612" s="58"/>
      <c r="F612" s="58"/>
      <c r="G612" s="59"/>
      <c r="H612" s="53"/>
      <c r="I612" s="53"/>
      <c r="J612" s="60"/>
      <c r="K612" s="60"/>
      <c r="L612" s="60"/>
      <c r="M612" s="53"/>
      <c r="N612" s="61"/>
      <c r="O612" s="61"/>
      <c r="P612" s="53"/>
      <c r="Q612" s="62"/>
    </row>
    <row r="613" spans="1:17" ht="13.2">
      <c r="A613" s="58"/>
      <c r="B613" s="58"/>
      <c r="C613" s="58"/>
      <c r="D613" s="58"/>
      <c r="E613" s="58"/>
      <c r="F613" s="58"/>
      <c r="G613" s="59"/>
      <c r="H613" s="53"/>
      <c r="I613" s="53"/>
      <c r="J613" s="60"/>
      <c r="K613" s="60"/>
      <c r="L613" s="60"/>
      <c r="M613" s="53"/>
      <c r="N613" s="61"/>
      <c r="O613" s="61"/>
      <c r="P613" s="53"/>
      <c r="Q613" s="62"/>
    </row>
    <row r="614" spans="1:17" ht="13.2">
      <c r="A614" s="58"/>
      <c r="B614" s="58"/>
      <c r="C614" s="58"/>
      <c r="D614" s="58"/>
      <c r="E614" s="58"/>
      <c r="F614" s="58"/>
      <c r="G614" s="59"/>
      <c r="H614" s="53"/>
      <c r="I614" s="53"/>
      <c r="J614" s="60"/>
      <c r="K614" s="60"/>
      <c r="L614" s="60"/>
      <c r="M614" s="53"/>
      <c r="N614" s="61"/>
      <c r="O614" s="61"/>
      <c r="P614" s="53"/>
      <c r="Q614" s="62"/>
    </row>
    <row r="615" spans="1:17" ht="13.2">
      <c r="A615" s="58"/>
      <c r="B615" s="58"/>
      <c r="C615" s="58"/>
      <c r="D615" s="58"/>
      <c r="E615" s="58"/>
      <c r="F615" s="58"/>
      <c r="G615" s="59"/>
      <c r="H615" s="53"/>
      <c r="I615" s="53"/>
      <c r="J615" s="60"/>
      <c r="K615" s="60"/>
      <c r="L615" s="60"/>
      <c r="M615" s="53"/>
      <c r="N615" s="61"/>
      <c r="O615" s="61"/>
      <c r="P615" s="53"/>
      <c r="Q615" s="62"/>
    </row>
    <row r="616" spans="1:17" ht="13.2">
      <c r="A616" s="58"/>
      <c r="B616" s="58"/>
      <c r="C616" s="58"/>
      <c r="D616" s="58"/>
      <c r="E616" s="58"/>
      <c r="F616" s="58"/>
      <c r="G616" s="59"/>
      <c r="H616" s="53"/>
      <c r="I616" s="53"/>
      <c r="J616" s="60"/>
      <c r="K616" s="60"/>
      <c r="L616" s="60"/>
      <c r="M616" s="53"/>
      <c r="N616" s="61"/>
      <c r="O616" s="61"/>
      <c r="P616" s="53"/>
      <c r="Q616" s="62"/>
    </row>
    <row r="617" spans="1:17" ht="13.2">
      <c r="A617" s="58"/>
      <c r="B617" s="58"/>
      <c r="C617" s="58"/>
      <c r="D617" s="58"/>
      <c r="E617" s="58"/>
      <c r="F617" s="58"/>
      <c r="G617" s="59"/>
      <c r="H617" s="53"/>
      <c r="I617" s="53"/>
      <c r="J617" s="60"/>
      <c r="K617" s="60"/>
      <c r="L617" s="60"/>
      <c r="M617" s="53"/>
      <c r="N617" s="61"/>
      <c r="O617" s="61"/>
      <c r="P617" s="53"/>
      <c r="Q617" s="62"/>
    </row>
    <row r="618" spans="1:17" ht="13.2">
      <c r="A618" s="58"/>
      <c r="B618" s="58"/>
      <c r="C618" s="58"/>
      <c r="D618" s="58"/>
      <c r="E618" s="58"/>
      <c r="F618" s="58"/>
      <c r="G618" s="59"/>
      <c r="H618" s="53"/>
      <c r="I618" s="53"/>
      <c r="J618" s="60"/>
      <c r="K618" s="60"/>
      <c r="L618" s="60"/>
      <c r="M618" s="53"/>
      <c r="N618" s="61"/>
      <c r="O618" s="61"/>
      <c r="P618" s="53"/>
      <c r="Q618" s="62"/>
    </row>
    <row r="619" spans="1:17" ht="13.2">
      <c r="A619" s="58"/>
      <c r="B619" s="58"/>
      <c r="C619" s="58"/>
      <c r="D619" s="58"/>
      <c r="E619" s="58"/>
      <c r="F619" s="58"/>
      <c r="G619" s="59"/>
      <c r="H619" s="53"/>
      <c r="I619" s="53"/>
      <c r="J619" s="60"/>
      <c r="K619" s="60"/>
      <c r="L619" s="60"/>
      <c r="M619" s="53"/>
      <c r="N619" s="61"/>
      <c r="O619" s="61"/>
      <c r="P619" s="53"/>
      <c r="Q619" s="62"/>
    </row>
    <row r="620" spans="1:17" ht="13.2">
      <c r="A620" s="58"/>
      <c r="B620" s="58"/>
      <c r="C620" s="58"/>
      <c r="D620" s="58"/>
      <c r="E620" s="58"/>
      <c r="F620" s="58"/>
      <c r="G620" s="59"/>
      <c r="H620" s="53"/>
      <c r="I620" s="53"/>
      <c r="J620" s="60"/>
      <c r="K620" s="60"/>
      <c r="L620" s="60"/>
      <c r="M620" s="53"/>
      <c r="N620" s="61"/>
      <c r="O620" s="61"/>
      <c r="P620" s="53"/>
      <c r="Q620" s="62"/>
    </row>
    <row r="621" spans="1:17" ht="13.2">
      <c r="A621" s="58"/>
      <c r="B621" s="58"/>
      <c r="C621" s="58"/>
      <c r="D621" s="58"/>
      <c r="E621" s="58"/>
      <c r="F621" s="58"/>
      <c r="G621" s="59"/>
      <c r="H621" s="53"/>
      <c r="I621" s="53"/>
      <c r="J621" s="60"/>
      <c r="K621" s="60"/>
      <c r="L621" s="60"/>
      <c r="M621" s="53"/>
      <c r="N621" s="61"/>
      <c r="O621" s="61"/>
      <c r="P621" s="53"/>
      <c r="Q621" s="62"/>
    </row>
    <row r="622" spans="1:17" ht="13.2">
      <c r="A622" s="58"/>
      <c r="B622" s="58"/>
      <c r="C622" s="58"/>
      <c r="D622" s="58"/>
      <c r="E622" s="58"/>
      <c r="F622" s="58"/>
      <c r="G622" s="59"/>
      <c r="H622" s="53"/>
      <c r="I622" s="53"/>
      <c r="J622" s="60"/>
      <c r="K622" s="60"/>
      <c r="L622" s="60"/>
      <c r="M622" s="53"/>
      <c r="N622" s="61"/>
      <c r="O622" s="61"/>
      <c r="P622" s="53"/>
      <c r="Q622" s="62"/>
    </row>
    <row r="623" spans="1:17" ht="13.2">
      <c r="A623" s="58"/>
      <c r="B623" s="58"/>
      <c r="C623" s="58"/>
      <c r="D623" s="58"/>
      <c r="E623" s="58"/>
      <c r="F623" s="58"/>
      <c r="G623" s="59"/>
      <c r="H623" s="53"/>
      <c r="I623" s="53"/>
      <c r="J623" s="60"/>
      <c r="K623" s="60"/>
      <c r="L623" s="60"/>
      <c r="M623" s="53"/>
      <c r="N623" s="61"/>
      <c r="O623" s="61"/>
      <c r="P623" s="53"/>
      <c r="Q623" s="62"/>
    </row>
    <row r="624" spans="1:17" ht="13.2">
      <c r="A624" s="58"/>
      <c r="B624" s="58"/>
      <c r="C624" s="58"/>
      <c r="D624" s="58"/>
      <c r="E624" s="58"/>
      <c r="F624" s="58"/>
      <c r="G624" s="59"/>
      <c r="H624" s="53"/>
      <c r="I624" s="53"/>
      <c r="J624" s="60"/>
      <c r="K624" s="60"/>
      <c r="L624" s="60"/>
      <c r="M624" s="53"/>
      <c r="N624" s="61"/>
      <c r="O624" s="61"/>
      <c r="P624" s="53"/>
      <c r="Q624" s="62"/>
    </row>
    <row r="625" spans="1:17" ht="13.2">
      <c r="A625" s="58"/>
      <c r="B625" s="58"/>
      <c r="C625" s="58"/>
      <c r="D625" s="58"/>
      <c r="E625" s="58"/>
      <c r="F625" s="58"/>
      <c r="G625" s="59"/>
      <c r="H625" s="53"/>
      <c r="I625" s="53"/>
      <c r="J625" s="60"/>
      <c r="K625" s="60"/>
      <c r="L625" s="60"/>
      <c r="M625" s="53"/>
      <c r="N625" s="61"/>
      <c r="O625" s="61"/>
      <c r="P625" s="53"/>
      <c r="Q625" s="62"/>
    </row>
    <row r="626" spans="1:17" ht="13.2">
      <c r="A626" s="58"/>
      <c r="B626" s="58"/>
      <c r="C626" s="58"/>
      <c r="D626" s="58"/>
      <c r="E626" s="58"/>
      <c r="F626" s="58"/>
      <c r="G626" s="59"/>
      <c r="H626" s="53"/>
      <c r="I626" s="53"/>
      <c r="J626" s="60"/>
      <c r="K626" s="60"/>
      <c r="L626" s="60"/>
      <c r="M626" s="53"/>
      <c r="N626" s="61"/>
      <c r="O626" s="61"/>
      <c r="P626" s="53"/>
      <c r="Q626" s="62"/>
    </row>
    <row r="627" spans="1:17" ht="13.2">
      <c r="A627" s="58"/>
      <c r="B627" s="58"/>
      <c r="C627" s="58"/>
      <c r="D627" s="58"/>
      <c r="E627" s="58"/>
      <c r="F627" s="58"/>
      <c r="G627" s="59"/>
      <c r="H627" s="53"/>
      <c r="I627" s="53"/>
      <c r="J627" s="60"/>
      <c r="K627" s="60"/>
      <c r="L627" s="60"/>
      <c r="M627" s="53"/>
      <c r="N627" s="61"/>
      <c r="O627" s="61"/>
      <c r="P627" s="53"/>
      <c r="Q627" s="62"/>
    </row>
    <row r="628" spans="1:17" ht="13.2">
      <c r="A628" s="58"/>
      <c r="B628" s="58"/>
      <c r="C628" s="58"/>
      <c r="D628" s="58"/>
      <c r="E628" s="58"/>
      <c r="F628" s="58"/>
      <c r="G628" s="59"/>
      <c r="H628" s="53"/>
      <c r="I628" s="53"/>
      <c r="J628" s="60"/>
      <c r="K628" s="60"/>
      <c r="L628" s="60"/>
      <c r="M628" s="53"/>
      <c r="N628" s="61"/>
      <c r="O628" s="61"/>
      <c r="P628" s="53"/>
      <c r="Q628" s="62"/>
    </row>
    <row r="629" spans="1:17" ht="13.2">
      <c r="A629" s="58"/>
      <c r="B629" s="58"/>
      <c r="C629" s="58"/>
      <c r="D629" s="58"/>
      <c r="E629" s="58"/>
      <c r="F629" s="58"/>
      <c r="G629" s="59"/>
      <c r="H629" s="53"/>
      <c r="I629" s="53"/>
      <c r="J629" s="60"/>
      <c r="K629" s="60"/>
      <c r="L629" s="60"/>
      <c r="M629" s="53"/>
      <c r="N629" s="61"/>
      <c r="O629" s="61"/>
      <c r="P629" s="53"/>
      <c r="Q629" s="62"/>
    </row>
    <row r="630" spans="1:17" ht="13.2">
      <c r="A630" s="58"/>
      <c r="B630" s="58"/>
      <c r="C630" s="58"/>
      <c r="D630" s="58"/>
      <c r="E630" s="58"/>
      <c r="F630" s="58"/>
      <c r="G630" s="59"/>
      <c r="H630" s="53"/>
      <c r="I630" s="53"/>
      <c r="J630" s="60"/>
      <c r="K630" s="60"/>
      <c r="L630" s="60"/>
      <c r="M630" s="53"/>
      <c r="N630" s="61"/>
      <c r="O630" s="61"/>
      <c r="P630" s="53"/>
      <c r="Q630" s="62"/>
    </row>
    <row r="631" spans="1:17" ht="13.2">
      <c r="A631" s="58"/>
      <c r="B631" s="58"/>
      <c r="C631" s="58"/>
      <c r="D631" s="58"/>
      <c r="E631" s="58"/>
      <c r="F631" s="58"/>
      <c r="G631" s="59"/>
      <c r="H631" s="53"/>
      <c r="I631" s="53"/>
      <c r="J631" s="60"/>
      <c r="K631" s="60"/>
      <c r="L631" s="60"/>
      <c r="M631" s="53"/>
      <c r="N631" s="61"/>
      <c r="O631" s="61"/>
      <c r="P631" s="53"/>
      <c r="Q631" s="62"/>
    </row>
    <row r="632" spans="1:17" ht="13.2">
      <c r="A632" s="58"/>
      <c r="B632" s="58"/>
      <c r="C632" s="58"/>
      <c r="D632" s="58"/>
      <c r="E632" s="58"/>
      <c r="F632" s="58"/>
      <c r="G632" s="59"/>
      <c r="H632" s="53"/>
      <c r="I632" s="53"/>
      <c r="J632" s="60"/>
      <c r="K632" s="60"/>
      <c r="L632" s="60"/>
      <c r="M632" s="53"/>
      <c r="N632" s="61"/>
      <c r="O632" s="61"/>
      <c r="P632" s="53"/>
      <c r="Q632" s="62"/>
    </row>
    <row r="633" spans="1:17" ht="13.2">
      <c r="A633" s="58"/>
      <c r="B633" s="58"/>
      <c r="C633" s="58"/>
      <c r="D633" s="58"/>
      <c r="E633" s="58"/>
      <c r="F633" s="58"/>
      <c r="G633" s="59"/>
      <c r="H633" s="53"/>
      <c r="I633" s="53"/>
      <c r="J633" s="60"/>
      <c r="K633" s="60"/>
      <c r="L633" s="60"/>
      <c r="M633" s="53"/>
      <c r="N633" s="61"/>
      <c r="O633" s="61"/>
      <c r="P633" s="53"/>
      <c r="Q633" s="62"/>
    </row>
    <row r="634" spans="1:17" ht="13.2">
      <c r="A634" s="58"/>
      <c r="B634" s="58"/>
      <c r="C634" s="58"/>
      <c r="D634" s="58"/>
      <c r="E634" s="58"/>
      <c r="F634" s="58"/>
      <c r="G634" s="59"/>
      <c r="H634" s="53"/>
      <c r="I634" s="53"/>
      <c r="J634" s="60"/>
      <c r="K634" s="60"/>
      <c r="L634" s="60"/>
      <c r="M634" s="53"/>
      <c r="N634" s="61"/>
      <c r="O634" s="61"/>
      <c r="P634" s="53"/>
      <c r="Q634" s="62"/>
    </row>
    <row r="635" spans="1:17" ht="13.2">
      <c r="A635" s="58"/>
      <c r="B635" s="58"/>
      <c r="C635" s="58"/>
      <c r="D635" s="58"/>
      <c r="E635" s="58"/>
      <c r="F635" s="58"/>
      <c r="G635" s="59"/>
      <c r="H635" s="53"/>
      <c r="I635" s="53"/>
      <c r="J635" s="60"/>
      <c r="K635" s="60"/>
      <c r="L635" s="60"/>
      <c r="M635" s="53"/>
      <c r="N635" s="61"/>
      <c r="O635" s="61"/>
      <c r="P635" s="53"/>
      <c r="Q635" s="62"/>
    </row>
    <row r="636" spans="1:17" ht="13.2">
      <c r="A636" s="58"/>
      <c r="B636" s="58"/>
      <c r="C636" s="58"/>
      <c r="D636" s="58"/>
      <c r="E636" s="58"/>
      <c r="F636" s="58"/>
      <c r="G636" s="59"/>
      <c r="H636" s="53"/>
      <c r="I636" s="53"/>
      <c r="J636" s="60"/>
      <c r="K636" s="60"/>
      <c r="L636" s="60"/>
      <c r="M636" s="53"/>
      <c r="N636" s="61"/>
      <c r="O636" s="61"/>
      <c r="P636" s="53"/>
      <c r="Q636" s="62"/>
    </row>
    <row r="637" spans="1:17" ht="13.2">
      <c r="A637" s="58"/>
      <c r="B637" s="58"/>
      <c r="C637" s="58"/>
      <c r="D637" s="58"/>
      <c r="E637" s="58"/>
      <c r="F637" s="58"/>
      <c r="G637" s="59"/>
      <c r="H637" s="53"/>
      <c r="I637" s="53"/>
      <c r="J637" s="60"/>
      <c r="K637" s="60"/>
      <c r="L637" s="60"/>
      <c r="M637" s="53"/>
      <c r="N637" s="61"/>
      <c r="O637" s="61"/>
      <c r="P637" s="53"/>
      <c r="Q637" s="62"/>
    </row>
    <row r="638" spans="1:17" ht="13.2">
      <c r="A638" s="58"/>
      <c r="B638" s="58"/>
      <c r="C638" s="58"/>
      <c r="D638" s="58"/>
      <c r="E638" s="58"/>
      <c r="F638" s="58"/>
      <c r="G638" s="59"/>
      <c r="H638" s="53"/>
      <c r="I638" s="53"/>
      <c r="J638" s="60"/>
      <c r="K638" s="60"/>
      <c r="L638" s="60"/>
      <c r="M638" s="53"/>
      <c r="N638" s="61"/>
      <c r="O638" s="61"/>
      <c r="P638" s="53"/>
      <c r="Q638" s="62"/>
    </row>
    <row r="639" spans="1:17" ht="13.2">
      <c r="A639" s="58"/>
      <c r="B639" s="58"/>
      <c r="C639" s="58"/>
      <c r="D639" s="58"/>
      <c r="E639" s="58"/>
      <c r="F639" s="58"/>
      <c r="G639" s="59"/>
      <c r="H639" s="53"/>
      <c r="I639" s="53"/>
      <c r="J639" s="60"/>
      <c r="K639" s="60"/>
      <c r="L639" s="60"/>
      <c r="M639" s="53"/>
      <c r="N639" s="61"/>
      <c r="O639" s="61"/>
      <c r="P639" s="53"/>
      <c r="Q639" s="62"/>
    </row>
    <row r="640" spans="1:17" ht="13.2">
      <c r="A640" s="58"/>
      <c r="B640" s="58"/>
      <c r="C640" s="58"/>
      <c r="D640" s="58"/>
      <c r="E640" s="58"/>
      <c r="F640" s="58"/>
      <c r="G640" s="59"/>
      <c r="H640" s="53"/>
      <c r="I640" s="53"/>
      <c r="J640" s="60"/>
      <c r="K640" s="60"/>
      <c r="L640" s="60"/>
      <c r="M640" s="53"/>
      <c r="N640" s="61"/>
      <c r="O640" s="61"/>
      <c r="P640" s="53"/>
      <c r="Q640" s="62"/>
    </row>
    <row r="641" spans="1:17" ht="13.2">
      <c r="A641" s="58"/>
      <c r="B641" s="58"/>
      <c r="C641" s="58"/>
      <c r="D641" s="58"/>
      <c r="E641" s="58"/>
      <c r="F641" s="58"/>
      <c r="G641" s="59"/>
      <c r="H641" s="53"/>
      <c r="I641" s="53"/>
      <c r="J641" s="60"/>
      <c r="K641" s="60"/>
      <c r="L641" s="60"/>
      <c r="M641" s="53"/>
      <c r="N641" s="61"/>
      <c r="O641" s="61"/>
      <c r="P641" s="53"/>
      <c r="Q641" s="62"/>
    </row>
    <row r="642" spans="1:17" ht="13.2">
      <c r="A642" s="58"/>
      <c r="B642" s="58"/>
      <c r="C642" s="58"/>
      <c r="D642" s="58"/>
      <c r="E642" s="58"/>
      <c r="F642" s="58"/>
      <c r="G642" s="59"/>
      <c r="H642" s="53"/>
      <c r="I642" s="53"/>
      <c r="J642" s="60"/>
      <c r="K642" s="60"/>
      <c r="L642" s="60"/>
      <c r="M642" s="53"/>
      <c r="N642" s="61"/>
      <c r="O642" s="61"/>
      <c r="P642" s="53"/>
      <c r="Q642" s="62"/>
    </row>
    <row r="643" spans="1:17" ht="13.2">
      <c r="A643" s="58"/>
      <c r="B643" s="58"/>
      <c r="C643" s="58"/>
      <c r="D643" s="58"/>
      <c r="E643" s="58"/>
      <c r="F643" s="58"/>
      <c r="G643" s="59"/>
      <c r="H643" s="53"/>
      <c r="I643" s="53"/>
      <c r="J643" s="60"/>
      <c r="K643" s="60"/>
      <c r="L643" s="60"/>
      <c r="M643" s="53"/>
      <c r="N643" s="61"/>
      <c r="O643" s="61"/>
      <c r="P643" s="53"/>
      <c r="Q643" s="62"/>
    </row>
    <row r="644" spans="1:17" ht="13.2">
      <c r="A644" s="58"/>
      <c r="B644" s="58"/>
      <c r="C644" s="58"/>
      <c r="D644" s="58"/>
      <c r="E644" s="58"/>
      <c r="F644" s="58"/>
      <c r="G644" s="59"/>
      <c r="H644" s="53"/>
      <c r="I644" s="53"/>
      <c r="J644" s="60"/>
      <c r="K644" s="60"/>
      <c r="L644" s="60"/>
      <c r="M644" s="53"/>
      <c r="N644" s="61"/>
      <c r="O644" s="61"/>
      <c r="P644" s="53"/>
      <c r="Q644" s="62"/>
    </row>
    <row r="645" spans="1:17" ht="13.2">
      <c r="A645" s="58"/>
      <c r="B645" s="58"/>
      <c r="C645" s="58"/>
      <c r="D645" s="58"/>
      <c r="E645" s="58"/>
      <c r="F645" s="58"/>
      <c r="G645" s="59"/>
      <c r="H645" s="53"/>
      <c r="I645" s="53"/>
      <c r="J645" s="60"/>
      <c r="K645" s="60"/>
      <c r="L645" s="60"/>
      <c r="M645" s="53"/>
      <c r="N645" s="61"/>
      <c r="O645" s="61"/>
      <c r="P645" s="53"/>
      <c r="Q645" s="62"/>
    </row>
    <row r="646" spans="1:17" ht="13.2">
      <c r="A646" s="58"/>
      <c r="B646" s="58"/>
      <c r="C646" s="58"/>
      <c r="D646" s="58"/>
      <c r="E646" s="58"/>
      <c r="F646" s="58"/>
      <c r="G646" s="59"/>
      <c r="H646" s="53"/>
      <c r="I646" s="53"/>
      <c r="J646" s="60"/>
      <c r="K646" s="60"/>
      <c r="L646" s="60"/>
      <c r="M646" s="53"/>
      <c r="N646" s="61"/>
      <c r="O646" s="61"/>
      <c r="P646" s="53"/>
      <c r="Q646" s="62"/>
    </row>
    <row r="647" spans="1:17" ht="13.2">
      <c r="A647" s="58"/>
      <c r="B647" s="58"/>
      <c r="C647" s="58"/>
      <c r="D647" s="58"/>
      <c r="E647" s="58"/>
      <c r="F647" s="58"/>
      <c r="G647" s="59"/>
      <c r="H647" s="53"/>
      <c r="I647" s="53"/>
      <c r="J647" s="60"/>
      <c r="K647" s="60"/>
      <c r="L647" s="60"/>
      <c r="M647" s="53"/>
      <c r="N647" s="61"/>
      <c r="O647" s="61"/>
      <c r="P647" s="53"/>
      <c r="Q647" s="62"/>
    </row>
    <row r="648" spans="1:17" ht="13.2">
      <c r="A648" s="58"/>
      <c r="B648" s="58"/>
      <c r="C648" s="58"/>
      <c r="D648" s="58"/>
      <c r="E648" s="58"/>
      <c r="F648" s="58"/>
      <c r="G648" s="59"/>
      <c r="H648" s="53"/>
      <c r="I648" s="53"/>
      <c r="J648" s="60"/>
      <c r="K648" s="60"/>
      <c r="L648" s="60"/>
      <c r="M648" s="53"/>
      <c r="N648" s="61"/>
      <c r="O648" s="61"/>
      <c r="P648" s="53"/>
      <c r="Q648" s="62"/>
    </row>
    <row r="649" spans="1:17" ht="13.2">
      <c r="A649" s="58"/>
      <c r="B649" s="58"/>
      <c r="C649" s="58"/>
      <c r="D649" s="58"/>
      <c r="E649" s="58"/>
      <c r="F649" s="58"/>
      <c r="G649" s="59"/>
      <c r="H649" s="53"/>
      <c r="I649" s="53"/>
      <c r="J649" s="60"/>
      <c r="K649" s="60"/>
      <c r="L649" s="60"/>
      <c r="M649" s="53"/>
      <c r="N649" s="61"/>
      <c r="O649" s="61"/>
      <c r="P649" s="53"/>
      <c r="Q649" s="62"/>
    </row>
    <row r="650" spans="1:17" ht="13.2">
      <c r="A650" s="58"/>
      <c r="B650" s="58"/>
      <c r="C650" s="58"/>
      <c r="D650" s="58"/>
      <c r="E650" s="58"/>
      <c r="F650" s="58"/>
      <c r="G650" s="59"/>
      <c r="H650" s="53"/>
      <c r="I650" s="53"/>
      <c r="J650" s="60"/>
      <c r="K650" s="60"/>
      <c r="L650" s="60"/>
      <c r="M650" s="53"/>
      <c r="N650" s="61"/>
      <c r="O650" s="61"/>
      <c r="P650" s="53"/>
      <c r="Q650" s="62"/>
    </row>
    <row r="651" spans="1:17" ht="13.2">
      <c r="A651" s="58"/>
      <c r="B651" s="58"/>
      <c r="C651" s="58"/>
      <c r="D651" s="58"/>
      <c r="E651" s="58"/>
      <c r="F651" s="58"/>
      <c r="G651" s="59"/>
      <c r="H651" s="53"/>
      <c r="I651" s="53"/>
      <c r="J651" s="60"/>
      <c r="K651" s="60"/>
      <c r="L651" s="60"/>
      <c r="M651" s="53"/>
      <c r="N651" s="61"/>
      <c r="O651" s="61"/>
      <c r="P651" s="53"/>
      <c r="Q651" s="62"/>
    </row>
    <row r="652" spans="1:17" ht="13.2">
      <c r="A652" s="58"/>
      <c r="B652" s="58"/>
      <c r="C652" s="58"/>
      <c r="D652" s="58"/>
      <c r="E652" s="58"/>
      <c r="F652" s="58"/>
      <c r="G652" s="59"/>
      <c r="H652" s="53"/>
      <c r="I652" s="53"/>
      <c r="J652" s="60"/>
      <c r="K652" s="60"/>
      <c r="L652" s="60"/>
      <c r="M652" s="53"/>
      <c r="N652" s="61"/>
      <c r="O652" s="61"/>
      <c r="P652" s="53"/>
      <c r="Q652" s="62"/>
    </row>
    <row r="653" spans="1:17" ht="13.2">
      <c r="A653" s="58"/>
      <c r="B653" s="58"/>
      <c r="C653" s="58"/>
      <c r="D653" s="58"/>
      <c r="E653" s="58"/>
      <c r="F653" s="58"/>
      <c r="G653" s="59"/>
      <c r="H653" s="53"/>
      <c r="I653" s="53"/>
      <c r="J653" s="60"/>
      <c r="K653" s="60"/>
      <c r="L653" s="60"/>
      <c r="M653" s="53"/>
      <c r="N653" s="61"/>
      <c r="O653" s="61"/>
      <c r="P653" s="53"/>
      <c r="Q653" s="62"/>
    </row>
    <row r="654" spans="1:17" ht="13.2">
      <c r="A654" s="58"/>
      <c r="B654" s="58"/>
      <c r="C654" s="58"/>
      <c r="D654" s="58"/>
      <c r="E654" s="58"/>
      <c r="F654" s="58"/>
      <c r="G654" s="59"/>
      <c r="H654" s="53"/>
      <c r="I654" s="53"/>
      <c r="J654" s="60"/>
      <c r="K654" s="60"/>
      <c r="L654" s="60"/>
      <c r="M654" s="53"/>
      <c r="N654" s="61"/>
      <c r="O654" s="61"/>
      <c r="P654" s="53"/>
      <c r="Q654" s="62"/>
    </row>
    <row r="655" spans="1:17" ht="13.2">
      <c r="A655" s="58"/>
      <c r="B655" s="58"/>
      <c r="C655" s="58"/>
      <c r="D655" s="58"/>
      <c r="E655" s="58"/>
      <c r="F655" s="58"/>
      <c r="G655" s="59"/>
      <c r="H655" s="53"/>
      <c r="I655" s="53"/>
      <c r="J655" s="60"/>
      <c r="K655" s="60"/>
      <c r="L655" s="60"/>
      <c r="M655" s="53"/>
      <c r="N655" s="61"/>
      <c r="O655" s="61"/>
      <c r="P655" s="53"/>
      <c r="Q655" s="62"/>
    </row>
    <row r="656" spans="1:17" ht="13.2">
      <c r="A656" s="58"/>
      <c r="B656" s="58"/>
      <c r="C656" s="58"/>
      <c r="D656" s="58"/>
      <c r="E656" s="58"/>
      <c r="F656" s="58"/>
      <c r="G656" s="59"/>
      <c r="H656" s="53"/>
      <c r="I656" s="53"/>
      <c r="J656" s="60"/>
      <c r="K656" s="60"/>
      <c r="L656" s="60"/>
      <c r="M656" s="53"/>
      <c r="N656" s="61"/>
      <c r="O656" s="61"/>
      <c r="P656" s="53"/>
      <c r="Q656" s="62"/>
    </row>
    <row r="657" spans="1:17" ht="13.2">
      <c r="A657" s="58"/>
      <c r="B657" s="58"/>
      <c r="C657" s="58"/>
      <c r="D657" s="58"/>
      <c r="E657" s="58"/>
      <c r="F657" s="58"/>
      <c r="G657" s="59"/>
      <c r="H657" s="53"/>
      <c r="I657" s="53"/>
      <c r="J657" s="60"/>
      <c r="K657" s="60"/>
      <c r="L657" s="60"/>
      <c r="M657" s="53"/>
      <c r="N657" s="61"/>
      <c r="O657" s="61"/>
      <c r="P657" s="53"/>
      <c r="Q657" s="62"/>
    </row>
    <row r="658" spans="1:17" ht="13.2">
      <c r="A658" s="58"/>
      <c r="B658" s="58"/>
      <c r="C658" s="58"/>
      <c r="D658" s="58"/>
      <c r="E658" s="58"/>
      <c r="F658" s="58"/>
      <c r="G658" s="59"/>
      <c r="H658" s="53"/>
      <c r="I658" s="53"/>
      <c r="J658" s="60"/>
      <c r="K658" s="60"/>
      <c r="L658" s="60"/>
      <c r="M658" s="53"/>
      <c r="N658" s="61"/>
      <c r="O658" s="61"/>
      <c r="P658" s="53"/>
      <c r="Q658" s="62"/>
    </row>
    <row r="659" spans="1:17" ht="13.2">
      <c r="A659" s="58"/>
      <c r="B659" s="58"/>
      <c r="C659" s="58"/>
      <c r="D659" s="58"/>
      <c r="E659" s="58"/>
      <c r="F659" s="58"/>
      <c r="G659" s="59"/>
      <c r="H659" s="53"/>
      <c r="I659" s="53"/>
      <c r="J659" s="60"/>
      <c r="K659" s="60"/>
      <c r="L659" s="60"/>
      <c r="M659" s="53"/>
      <c r="N659" s="61"/>
      <c r="O659" s="61"/>
      <c r="P659" s="53"/>
      <c r="Q659" s="62"/>
    </row>
    <row r="660" spans="1:17" ht="13.2">
      <c r="A660" s="58"/>
      <c r="B660" s="58"/>
      <c r="C660" s="58"/>
      <c r="D660" s="58"/>
      <c r="E660" s="58"/>
      <c r="F660" s="58"/>
      <c r="G660" s="59"/>
      <c r="H660" s="53"/>
      <c r="I660" s="53"/>
      <c r="J660" s="60"/>
      <c r="K660" s="60"/>
      <c r="L660" s="60"/>
      <c r="M660" s="53"/>
      <c r="N660" s="61"/>
      <c r="O660" s="61"/>
      <c r="P660" s="53"/>
      <c r="Q660" s="62"/>
    </row>
    <row r="661" spans="1:17" ht="13.2">
      <c r="A661" s="58"/>
      <c r="B661" s="58"/>
      <c r="C661" s="58"/>
      <c r="D661" s="58"/>
      <c r="E661" s="58"/>
      <c r="F661" s="58"/>
      <c r="G661" s="59"/>
      <c r="H661" s="53"/>
      <c r="I661" s="53"/>
      <c r="J661" s="60"/>
      <c r="K661" s="60"/>
      <c r="L661" s="60"/>
      <c r="M661" s="53"/>
      <c r="N661" s="61"/>
      <c r="O661" s="61"/>
      <c r="P661" s="53"/>
      <c r="Q661" s="62"/>
    </row>
    <row r="662" spans="1:17" ht="13.2">
      <c r="A662" s="58"/>
      <c r="B662" s="58"/>
      <c r="C662" s="58"/>
      <c r="D662" s="58"/>
      <c r="E662" s="58"/>
      <c r="F662" s="58"/>
      <c r="G662" s="59"/>
      <c r="H662" s="53"/>
      <c r="I662" s="53"/>
      <c r="J662" s="60"/>
      <c r="K662" s="60"/>
      <c r="L662" s="60"/>
      <c r="M662" s="53"/>
      <c r="N662" s="61"/>
      <c r="O662" s="61"/>
      <c r="P662" s="53"/>
      <c r="Q662" s="62"/>
    </row>
    <row r="663" spans="1:17" ht="13.2">
      <c r="A663" s="58"/>
      <c r="B663" s="58"/>
      <c r="C663" s="58"/>
      <c r="D663" s="58"/>
      <c r="E663" s="58"/>
      <c r="F663" s="58"/>
      <c r="G663" s="59"/>
      <c r="H663" s="53"/>
      <c r="I663" s="53"/>
      <c r="J663" s="60"/>
      <c r="K663" s="60"/>
      <c r="L663" s="60"/>
      <c r="M663" s="53"/>
      <c r="N663" s="61"/>
      <c r="O663" s="61"/>
      <c r="P663" s="53"/>
      <c r="Q663" s="62"/>
    </row>
    <row r="664" spans="1:17" ht="13.2">
      <c r="A664" s="58"/>
      <c r="B664" s="58"/>
      <c r="C664" s="58"/>
      <c r="D664" s="58"/>
      <c r="E664" s="58"/>
      <c r="F664" s="58"/>
      <c r="G664" s="59"/>
      <c r="H664" s="53"/>
      <c r="I664" s="53"/>
      <c r="J664" s="60"/>
      <c r="K664" s="60"/>
      <c r="L664" s="60"/>
      <c r="M664" s="53"/>
      <c r="N664" s="61"/>
      <c r="O664" s="61"/>
      <c r="P664" s="53"/>
      <c r="Q664" s="62"/>
    </row>
    <row r="665" spans="1:17" ht="13.2">
      <c r="A665" s="58"/>
      <c r="B665" s="58"/>
      <c r="C665" s="58"/>
      <c r="D665" s="58"/>
      <c r="E665" s="58"/>
      <c r="F665" s="58"/>
      <c r="G665" s="59"/>
      <c r="H665" s="53"/>
      <c r="I665" s="53"/>
      <c r="J665" s="60"/>
      <c r="K665" s="60"/>
      <c r="L665" s="60"/>
      <c r="M665" s="53"/>
      <c r="N665" s="61"/>
      <c r="O665" s="61"/>
      <c r="P665" s="53"/>
      <c r="Q665" s="62"/>
    </row>
    <row r="666" spans="1:17" ht="13.2">
      <c r="A666" s="58"/>
      <c r="B666" s="58"/>
      <c r="C666" s="58"/>
      <c r="D666" s="58"/>
      <c r="E666" s="58"/>
      <c r="F666" s="58"/>
      <c r="G666" s="59"/>
      <c r="H666" s="53"/>
      <c r="I666" s="53"/>
      <c r="J666" s="60"/>
      <c r="K666" s="60"/>
      <c r="L666" s="60"/>
      <c r="M666" s="53"/>
      <c r="N666" s="61"/>
      <c r="O666" s="61"/>
      <c r="P666" s="53"/>
      <c r="Q666" s="62"/>
    </row>
    <row r="667" spans="1:17" ht="13.2">
      <c r="A667" s="58"/>
      <c r="B667" s="58"/>
      <c r="C667" s="58"/>
      <c r="D667" s="58"/>
      <c r="E667" s="58"/>
      <c r="F667" s="58"/>
      <c r="G667" s="59"/>
      <c r="H667" s="53"/>
      <c r="I667" s="53"/>
      <c r="J667" s="60"/>
      <c r="K667" s="60"/>
      <c r="L667" s="60"/>
      <c r="M667" s="53"/>
      <c r="N667" s="61"/>
      <c r="O667" s="61"/>
      <c r="P667" s="53"/>
      <c r="Q667" s="62"/>
    </row>
    <row r="668" spans="1:17" ht="13.2">
      <c r="A668" s="58"/>
      <c r="B668" s="58"/>
      <c r="C668" s="58"/>
      <c r="D668" s="58"/>
      <c r="E668" s="58"/>
      <c r="F668" s="58"/>
      <c r="G668" s="59"/>
      <c r="H668" s="53"/>
      <c r="I668" s="53"/>
      <c r="J668" s="60"/>
      <c r="K668" s="60"/>
      <c r="L668" s="60"/>
      <c r="M668" s="53"/>
      <c r="N668" s="61"/>
      <c r="O668" s="61"/>
      <c r="P668" s="53"/>
      <c r="Q668" s="62"/>
    </row>
    <row r="669" spans="1:17" ht="13.2">
      <c r="A669" s="58"/>
      <c r="B669" s="58"/>
      <c r="C669" s="58"/>
      <c r="D669" s="58"/>
      <c r="E669" s="58"/>
      <c r="F669" s="58"/>
      <c r="G669" s="59"/>
      <c r="H669" s="53"/>
      <c r="I669" s="53"/>
      <c r="J669" s="60"/>
      <c r="K669" s="60"/>
      <c r="L669" s="60"/>
      <c r="M669" s="53"/>
      <c r="N669" s="61"/>
      <c r="O669" s="61"/>
      <c r="P669" s="53"/>
      <c r="Q669" s="62"/>
    </row>
    <row r="670" spans="1:17" ht="13.2">
      <c r="A670" s="58"/>
      <c r="B670" s="58"/>
      <c r="C670" s="58"/>
      <c r="D670" s="58"/>
      <c r="E670" s="58"/>
      <c r="F670" s="58"/>
      <c r="G670" s="59"/>
      <c r="H670" s="53"/>
      <c r="I670" s="53"/>
      <c r="J670" s="60"/>
      <c r="K670" s="60"/>
      <c r="L670" s="60"/>
      <c r="M670" s="53"/>
      <c r="N670" s="61"/>
      <c r="O670" s="61"/>
      <c r="P670" s="53"/>
      <c r="Q670" s="62"/>
    </row>
    <row r="671" spans="1:17" ht="13.2">
      <c r="A671" s="58"/>
      <c r="B671" s="58"/>
      <c r="C671" s="58"/>
      <c r="D671" s="58"/>
      <c r="E671" s="58"/>
      <c r="F671" s="58"/>
      <c r="G671" s="59"/>
      <c r="H671" s="53"/>
      <c r="I671" s="53"/>
      <c r="J671" s="60"/>
      <c r="K671" s="60"/>
      <c r="L671" s="60"/>
      <c r="M671" s="53"/>
      <c r="N671" s="61"/>
      <c r="O671" s="61"/>
      <c r="P671" s="53"/>
      <c r="Q671" s="62"/>
    </row>
    <row r="672" spans="1:17" ht="13.2">
      <c r="A672" s="58"/>
      <c r="B672" s="58"/>
      <c r="C672" s="58"/>
      <c r="D672" s="58"/>
      <c r="E672" s="58"/>
      <c r="F672" s="58"/>
      <c r="G672" s="59"/>
      <c r="H672" s="53"/>
      <c r="I672" s="53"/>
      <c r="J672" s="60"/>
      <c r="K672" s="60"/>
      <c r="L672" s="60"/>
      <c r="M672" s="53"/>
      <c r="N672" s="61"/>
      <c r="O672" s="61"/>
      <c r="P672" s="53"/>
      <c r="Q672" s="62"/>
    </row>
    <row r="673" spans="1:17" ht="13.2">
      <c r="A673" s="58"/>
      <c r="B673" s="58"/>
      <c r="C673" s="58"/>
      <c r="D673" s="58"/>
      <c r="E673" s="58"/>
      <c r="F673" s="58"/>
      <c r="G673" s="59"/>
      <c r="H673" s="53"/>
      <c r="I673" s="53"/>
      <c r="J673" s="60"/>
      <c r="K673" s="60"/>
      <c r="L673" s="60"/>
      <c r="M673" s="53"/>
      <c r="N673" s="61"/>
      <c r="O673" s="61"/>
      <c r="P673" s="53"/>
      <c r="Q673" s="62"/>
    </row>
    <row r="674" spans="1:17" ht="13.2">
      <c r="A674" s="58"/>
      <c r="B674" s="58"/>
      <c r="C674" s="58"/>
      <c r="D674" s="58"/>
      <c r="E674" s="58"/>
      <c r="F674" s="58"/>
      <c r="G674" s="59"/>
      <c r="H674" s="53"/>
      <c r="I674" s="53"/>
      <c r="J674" s="60"/>
      <c r="K674" s="60"/>
      <c r="L674" s="60"/>
      <c r="M674" s="53"/>
      <c r="N674" s="61"/>
      <c r="O674" s="61"/>
      <c r="P674" s="53"/>
      <c r="Q674" s="62"/>
    </row>
    <row r="675" spans="1:17" ht="13.2">
      <c r="A675" s="58"/>
      <c r="B675" s="58"/>
      <c r="C675" s="58"/>
      <c r="D675" s="58"/>
      <c r="E675" s="58"/>
      <c r="F675" s="58"/>
      <c r="G675" s="59"/>
      <c r="H675" s="53"/>
      <c r="I675" s="53"/>
      <c r="J675" s="60"/>
      <c r="K675" s="60"/>
      <c r="L675" s="60"/>
      <c r="M675" s="53"/>
      <c r="N675" s="61"/>
      <c r="O675" s="61"/>
      <c r="P675" s="53"/>
      <c r="Q675" s="62"/>
    </row>
    <row r="676" spans="1:17" ht="13.2">
      <c r="A676" s="58"/>
      <c r="B676" s="58"/>
      <c r="C676" s="58"/>
      <c r="D676" s="58"/>
      <c r="E676" s="58"/>
      <c r="F676" s="58"/>
      <c r="G676" s="59"/>
      <c r="H676" s="53"/>
      <c r="I676" s="53"/>
      <c r="J676" s="60"/>
      <c r="K676" s="60"/>
      <c r="L676" s="60"/>
      <c r="M676" s="53"/>
      <c r="N676" s="61"/>
      <c r="O676" s="61"/>
      <c r="P676" s="53"/>
      <c r="Q676" s="62"/>
    </row>
    <row r="677" spans="1:17" ht="13.2">
      <c r="A677" s="58"/>
      <c r="B677" s="58"/>
      <c r="C677" s="58"/>
      <c r="D677" s="58"/>
      <c r="E677" s="58"/>
      <c r="F677" s="58"/>
      <c r="G677" s="59"/>
      <c r="H677" s="53"/>
      <c r="I677" s="53"/>
      <c r="J677" s="60"/>
      <c r="K677" s="60"/>
      <c r="L677" s="60"/>
      <c r="M677" s="53"/>
      <c r="N677" s="61"/>
      <c r="O677" s="61"/>
      <c r="P677" s="53"/>
      <c r="Q677" s="62"/>
    </row>
    <row r="678" spans="1:17" ht="13.2">
      <c r="A678" s="58"/>
      <c r="B678" s="58"/>
      <c r="C678" s="58"/>
      <c r="D678" s="58"/>
      <c r="E678" s="58"/>
      <c r="F678" s="58"/>
      <c r="G678" s="59"/>
      <c r="H678" s="53"/>
      <c r="I678" s="53"/>
      <c r="J678" s="60"/>
      <c r="K678" s="60"/>
      <c r="L678" s="60"/>
      <c r="M678" s="53"/>
      <c r="N678" s="61"/>
      <c r="O678" s="61"/>
      <c r="P678" s="53"/>
      <c r="Q678" s="62"/>
    </row>
    <row r="679" spans="1:17" ht="13.2">
      <c r="A679" s="58"/>
      <c r="B679" s="58"/>
      <c r="C679" s="58"/>
      <c r="D679" s="58"/>
      <c r="E679" s="58"/>
      <c r="F679" s="58"/>
      <c r="G679" s="59"/>
      <c r="H679" s="53"/>
      <c r="I679" s="53"/>
      <c r="J679" s="60"/>
      <c r="K679" s="60"/>
      <c r="L679" s="60"/>
      <c r="M679" s="53"/>
      <c r="N679" s="61"/>
      <c r="O679" s="61"/>
      <c r="P679" s="53"/>
      <c r="Q679" s="62"/>
    </row>
    <row r="680" spans="1:17" ht="13.2">
      <c r="A680" s="58"/>
      <c r="B680" s="58"/>
      <c r="C680" s="58"/>
      <c r="D680" s="58"/>
      <c r="E680" s="58"/>
      <c r="F680" s="58"/>
      <c r="G680" s="59"/>
      <c r="H680" s="53"/>
      <c r="I680" s="53"/>
      <c r="J680" s="60"/>
      <c r="K680" s="60"/>
      <c r="L680" s="60"/>
      <c r="M680" s="53"/>
      <c r="N680" s="61"/>
      <c r="O680" s="61"/>
      <c r="P680" s="53"/>
      <c r="Q680" s="62"/>
    </row>
    <row r="681" spans="1:17" ht="13.2">
      <c r="A681" s="58"/>
      <c r="B681" s="58"/>
      <c r="C681" s="58"/>
      <c r="D681" s="58"/>
      <c r="E681" s="58"/>
      <c r="F681" s="58"/>
      <c r="G681" s="59"/>
      <c r="H681" s="53"/>
      <c r="I681" s="53"/>
      <c r="J681" s="60"/>
      <c r="K681" s="60"/>
      <c r="L681" s="60"/>
      <c r="M681" s="53"/>
      <c r="N681" s="61"/>
      <c r="O681" s="61"/>
      <c r="P681" s="53"/>
      <c r="Q681" s="62"/>
    </row>
    <row r="682" spans="1:17" ht="13.2">
      <c r="A682" s="58"/>
      <c r="B682" s="58"/>
      <c r="C682" s="58"/>
      <c r="D682" s="58"/>
      <c r="E682" s="58"/>
      <c r="F682" s="58"/>
      <c r="G682" s="59"/>
      <c r="H682" s="53"/>
      <c r="I682" s="53"/>
      <c r="J682" s="60"/>
      <c r="K682" s="60"/>
      <c r="L682" s="60"/>
      <c r="M682" s="53"/>
      <c r="N682" s="61"/>
      <c r="O682" s="61"/>
      <c r="P682" s="53"/>
      <c r="Q682" s="62"/>
    </row>
    <row r="683" spans="1:17" ht="13.2">
      <c r="A683" s="58"/>
      <c r="B683" s="58"/>
      <c r="C683" s="58"/>
      <c r="D683" s="58"/>
      <c r="E683" s="58"/>
      <c r="F683" s="58"/>
      <c r="G683" s="59"/>
      <c r="H683" s="53"/>
      <c r="I683" s="53"/>
      <c r="J683" s="60"/>
      <c r="K683" s="60"/>
      <c r="L683" s="60"/>
      <c r="M683" s="53"/>
      <c r="N683" s="61"/>
      <c r="O683" s="61"/>
      <c r="P683" s="53"/>
      <c r="Q683" s="62"/>
    </row>
    <row r="684" spans="1:17" ht="13.2">
      <c r="A684" s="58"/>
      <c r="B684" s="58"/>
      <c r="C684" s="58"/>
      <c r="D684" s="58"/>
      <c r="E684" s="58"/>
      <c r="F684" s="58"/>
      <c r="G684" s="59"/>
      <c r="H684" s="53"/>
      <c r="I684" s="53"/>
      <c r="J684" s="60"/>
      <c r="K684" s="60"/>
      <c r="L684" s="60"/>
      <c r="M684" s="53"/>
      <c r="N684" s="61"/>
      <c r="O684" s="61"/>
      <c r="P684" s="53"/>
      <c r="Q684" s="62"/>
    </row>
    <row r="685" spans="1:17" ht="13.2">
      <c r="A685" s="58"/>
      <c r="B685" s="58"/>
      <c r="C685" s="58"/>
      <c r="D685" s="58"/>
      <c r="E685" s="58"/>
      <c r="F685" s="58"/>
      <c r="G685" s="59"/>
      <c r="H685" s="53"/>
      <c r="I685" s="53"/>
      <c r="J685" s="60"/>
      <c r="K685" s="60"/>
      <c r="L685" s="60"/>
      <c r="M685" s="53"/>
      <c r="N685" s="61"/>
      <c r="O685" s="61"/>
      <c r="P685" s="53"/>
      <c r="Q685" s="62"/>
    </row>
    <row r="686" spans="1:17" ht="13.2">
      <c r="A686" s="58"/>
      <c r="B686" s="58"/>
      <c r="C686" s="58"/>
      <c r="D686" s="58"/>
      <c r="E686" s="58"/>
      <c r="F686" s="58"/>
      <c r="G686" s="59"/>
      <c r="H686" s="53"/>
      <c r="I686" s="53"/>
      <c r="J686" s="60"/>
      <c r="K686" s="60"/>
      <c r="L686" s="60"/>
      <c r="M686" s="53"/>
      <c r="N686" s="61"/>
      <c r="O686" s="61"/>
      <c r="P686" s="53"/>
      <c r="Q686" s="62"/>
    </row>
    <row r="687" spans="1:17" ht="13.2">
      <c r="A687" s="58"/>
      <c r="B687" s="58"/>
      <c r="C687" s="58"/>
      <c r="D687" s="58"/>
      <c r="E687" s="58"/>
      <c r="F687" s="58"/>
      <c r="G687" s="59"/>
      <c r="H687" s="53"/>
      <c r="I687" s="53"/>
      <c r="J687" s="60"/>
      <c r="K687" s="60"/>
      <c r="L687" s="60"/>
      <c r="M687" s="53"/>
      <c r="N687" s="61"/>
      <c r="O687" s="61"/>
      <c r="P687" s="53"/>
      <c r="Q687" s="62"/>
    </row>
    <row r="688" spans="1:17" ht="13.2">
      <c r="A688" s="58"/>
      <c r="B688" s="58"/>
      <c r="C688" s="58"/>
      <c r="D688" s="58"/>
      <c r="E688" s="58"/>
      <c r="F688" s="58"/>
      <c r="G688" s="59"/>
      <c r="H688" s="53"/>
      <c r="I688" s="53"/>
      <c r="J688" s="60"/>
      <c r="K688" s="60"/>
      <c r="L688" s="60"/>
      <c r="M688" s="53"/>
      <c r="N688" s="61"/>
      <c r="O688" s="61"/>
      <c r="P688" s="53"/>
      <c r="Q688" s="62"/>
    </row>
    <row r="689" spans="1:17" ht="13.2">
      <c r="A689" s="58"/>
      <c r="B689" s="58"/>
      <c r="C689" s="58"/>
      <c r="D689" s="58"/>
      <c r="E689" s="58"/>
      <c r="F689" s="58"/>
      <c r="G689" s="59"/>
      <c r="H689" s="53"/>
      <c r="I689" s="53"/>
      <c r="J689" s="60"/>
      <c r="K689" s="60"/>
      <c r="L689" s="60"/>
      <c r="M689" s="53"/>
      <c r="N689" s="61"/>
      <c r="O689" s="61"/>
      <c r="P689" s="53"/>
      <c r="Q689" s="62"/>
    </row>
    <row r="690" spans="1:17" ht="13.2">
      <c r="A690" s="58"/>
      <c r="B690" s="58"/>
      <c r="C690" s="58"/>
      <c r="D690" s="58"/>
      <c r="E690" s="58"/>
      <c r="F690" s="58"/>
      <c r="G690" s="59"/>
      <c r="H690" s="53"/>
      <c r="I690" s="53"/>
      <c r="J690" s="60"/>
      <c r="K690" s="60"/>
      <c r="L690" s="60"/>
      <c r="M690" s="53"/>
      <c r="N690" s="61"/>
      <c r="O690" s="61"/>
      <c r="P690" s="53"/>
      <c r="Q690" s="62"/>
    </row>
    <row r="691" spans="1:17" ht="13.2">
      <c r="A691" s="58"/>
      <c r="B691" s="58"/>
      <c r="C691" s="58"/>
      <c r="D691" s="58"/>
      <c r="E691" s="58"/>
      <c r="F691" s="58"/>
      <c r="G691" s="59"/>
      <c r="H691" s="53"/>
      <c r="I691" s="53"/>
      <c r="J691" s="60"/>
      <c r="K691" s="60"/>
      <c r="L691" s="60"/>
      <c r="M691" s="53"/>
      <c r="N691" s="61"/>
      <c r="O691" s="61"/>
      <c r="P691" s="53"/>
      <c r="Q691" s="62"/>
    </row>
    <row r="692" spans="1:17" ht="13.2">
      <c r="A692" s="58"/>
      <c r="B692" s="58"/>
      <c r="C692" s="58"/>
      <c r="D692" s="58"/>
      <c r="E692" s="58"/>
      <c r="F692" s="58"/>
      <c r="G692" s="59"/>
      <c r="H692" s="53"/>
      <c r="I692" s="53"/>
      <c r="J692" s="60"/>
      <c r="K692" s="60"/>
      <c r="L692" s="60"/>
      <c r="M692" s="53"/>
      <c r="N692" s="61"/>
      <c r="O692" s="61"/>
      <c r="P692" s="53"/>
      <c r="Q692" s="62"/>
    </row>
    <row r="693" spans="1:17" ht="13.2">
      <c r="A693" s="58"/>
      <c r="B693" s="58"/>
      <c r="C693" s="58"/>
      <c r="D693" s="58"/>
      <c r="E693" s="58"/>
      <c r="F693" s="58"/>
      <c r="G693" s="59"/>
      <c r="H693" s="53"/>
      <c r="I693" s="53"/>
      <c r="J693" s="60"/>
      <c r="K693" s="60"/>
      <c r="L693" s="60"/>
      <c r="M693" s="53"/>
      <c r="N693" s="61"/>
      <c r="O693" s="61"/>
      <c r="P693" s="53"/>
      <c r="Q693" s="62"/>
    </row>
    <row r="694" spans="1:17" ht="13.2">
      <c r="A694" s="58"/>
      <c r="B694" s="58"/>
      <c r="C694" s="58"/>
      <c r="D694" s="58"/>
      <c r="E694" s="58"/>
      <c r="F694" s="58"/>
      <c r="G694" s="59"/>
      <c r="H694" s="53"/>
      <c r="I694" s="53"/>
      <c r="J694" s="60"/>
      <c r="K694" s="60"/>
      <c r="L694" s="60"/>
      <c r="M694" s="53"/>
      <c r="N694" s="61"/>
      <c r="O694" s="61"/>
      <c r="P694" s="53"/>
      <c r="Q694" s="62"/>
    </row>
    <row r="695" spans="1:17" ht="13.2">
      <c r="A695" s="58"/>
      <c r="B695" s="58"/>
      <c r="C695" s="58"/>
      <c r="D695" s="58"/>
      <c r="E695" s="58"/>
      <c r="F695" s="58"/>
      <c r="G695" s="59"/>
      <c r="H695" s="53"/>
      <c r="I695" s="53"/>
      <c r="J695" s="60"/>
      <c r="K695" s="60"/>
      <c r="L695" s="60"/>
      <c r="M695" s="53"/>
      <c r="N695" s="61"/>
      <c r="O695" s="61"/>
      <c r="P695" s="53"/>
      <c r="Q695" s="62"/>
    </row>
    <row r="696" spans="1:17" ht="13.2">
      <c r="A696" s="58"/>
      <c r="B696" s="58"/>
      <c r="C696" s="58"/>
      <c r="D696" s="58"/>
      <c r="E696" s="58"/>
      <c r="F696" s="58"/>
      <c r="G696" s="59"/>
      <c r="H696" s="53"/>
      <c r="I696" s="53"/>
      <c r="J696" s="60"/>
      <c r="K696" s="60"/>
      <c r="L696" s="60"/>
      <c r="M696" s="53"/>
      <c r="N696" s="61"/>
      <c r="O696" s="61"/>
      <c r="P696" s="53"/>
      <c r="Q696" s="62"/>
    </row>
    <row r="697" spans="1:17" ht="13.2">
      <c r="A697" s="58"/>
      <c r="B697" s="58"/>
      <c r="C697" s="58"/>
      <c r="D697" s="58"/>
      <c r="E697" s="58"/>
      <c r="F697" s="58"/>
      <c r="G697" s="59"/>
      <c r="H697" s="53"/>
      <c r="I697" s="53"/>
      <c r="J697" s="60"/>
      <c r="K697" s="60"/>
      <c r="L697" s="60"/>
      <c r="M697" s="53"/>
      <c r="N697" s="61"/>
      <c r="O697" s="61"/>
      <c r="P697" s="53"/>
      <c r="Q697" s="62"/>
    </row>
    <row r="698" spans="1:17" ht="13.2">
      <c r="A698" s="58"/>
      <c r="B698" s="58"/>
      <c r="C698" s="58"/>
      <c r="D698" s="58"/>
      <c r="E698" s="58"/>
      <c r="F698" s="58"/>
      <c r="G698" s="59"/>
      <c r="H698" s="53"/>
      <c r="I698" s="53"/>
      <c r="J698" s="60"/>
      <c r="K698" s="60"/>
      <c r="L698" s="60"/>
      <c r="M698" s="53"/>
      <c r="N698" s="61"/>
      <c r="O698" s="61"/>
      <c r="P698" s="53"/>
      <c r="Q698" s="62"/>
    </row>
    <row r="699" spans="1:17" ht="13.2">
      <c r="A699" s="58"/>
      <c r="B699" s="58"/>
      <c r="C699" s="58"/>
      <c r="D699" s="58"/>
      <c r="E699" s="58"/>
      <c r="F699" s="58"/>
      <c r="G699" s="59"/>
      <c r="H699" s="53"/>
      <c r="I699" s="53"/>
      <c r="J699" s="60"/>
      <c r="K699" s="60"/>
      <c r="L699" s="60"/>
      <c r="M699" s="53"/>
      <c r="N699" s="61"/>
      <c r="O699" s="61"/>
      <c r="P699" s="53"/>
      <c r="Q699" s="62"/>
    </row>
    <row r="700" spans="1:17" ht="13.2">
      <c r="A700" s="58"/>
      <c r="B700" s="58"/>
      <c r="C700" s="58"/>
      <c r="D700" s="58"/>
      <c r="E700" s="58"/>
      <c r="F700" s="58"/>
      <c r="G700" s="59"/>
      <c r="H700" s="53"/>
      <c r="I700" s="53"/>
      <c r="J700" s="60"/>
      <c r="K700" s="60"/>
      <c r="L700" s="60"/>
      <c r="M700" s="53"/>
      <c r="N700" s="61"/>
      <c r="O700" s="61"/>
      <c r="P700" s="53"/>
      <c r="Q700" s="62"/>
    </row>
    <row r="701" spans="1:17" ht="13.2">
      <c r="A701" s="58"/>
      <c r="B701" s="58"/>
      <c r="C701" s="58"/>
      <c r="D701" s="58"/>
      <c r="E701" s="58"/>
      <c r="F701" s="58"/>
      <c r="G701" s="59"/>
      <c r="H701" s="53"/>
      <c r="I701" s="53"/>
      <c r="J701" s="60"/>
      <c r="K701" s="60"/>
      <c r="L701" s="60"/>
      <c r="M701" s="53"/>
      <c r="N701" s="61"/>
      <c r="O701" s="61"/>
      <c r="P701" s="53"/>
      <c r="Q701" s="62"/>
    </row>
    <row r="702" spans="1:17" ht="13.2">
      <c r="A702" s="58"/>
      <c r="B702" s="58"/>
      <c r="C702" s="58"/>
      <c r="D702" s="58"/>
      <c r="E702" s="58"/>
      <c r="F702" s="58"/>
      <c r="G702" s="59"/>
      <c r="H702" s="53"/>
      <c r="I702" s="53"/>
      <c r="J702" s="60"/>
      <c r="K702" s="60"/>
      <c r="L702" s="60"/>
      <c r="M702" s="53"/>
      <c r="N702" s="61"/>
      <c r="O702" s="61"/>
      <c r="P702" s="53"/>
      <c r="Q702" s="62"/>
    </row>
    <row r="703" spans="1:17" ht="13.2">
      <c r="A703" s="58"/>
      <c r="B703" s="58"/>
      <c r="C703" s="58"/>
      <c r="D703" s="58"/>
      <c r="E703" s="58"/>
      <c r="F703" s="58"/>
      <c r="G703" s="59"/>
      <c r="H703" s="53"/>
      <c r="I703" s="53"/>
      <c r="J703" s="60"/>
      <c r="K703" s="60"/>
      <c r="L703" s="60"/>
      <c r="M703" s="53"/>
      <c r="N703" s="61"/>
      <c r="O703" s="61"/>
      <c r="P703" s="53"/>
      <c r="Q703" s="62"/>
    </row>
    <row r="704" spans="1:17" ht="13.2">
      <c r="A704" s="58"/>
      <c r="B704" s="58"/>
      <c r="C704" s="58"/>
      <c r="D704" s="58"/>
      <c r="E704" s="58"/>
      <c r="F704" s="58"/>
      <c r="G704" s="59"/>
      <c r="H704" s="53"/>
      <c r="I704" s="53"/>
      <c r="J704" s="60"/>
      <c r="K704" s="60"/>
      <c r="L704" s="60"/>
      <c r="M704" s="53"/>
      <c r="N704" s="61"/>
      <c r="O704" s="61"/>
      <c r="P704" s="53"/>
      <c r="Q704" s="62"/>
    </row>
    <row r="705" spans="1:17" ht="13.2">
      <c r="A705" s="58"/>
      <c r="B705" s="58"/>
      <c r="C705" s="58"/>
      <c r="D705" s="58"/>
      <c r="E705" s="58"/>
      <c r="F705" s="58"/>
      <c r="G705" s="59"/>
      <c r="H705" s="53"/>
      <c r="I705" s="53"/>
      <c r="J705" s="60"/>
      <c r="K705" s="60"/>
      <c r="L705" s="60"/>
      <c r="M705" s="53"/>
      <c r="N705" s="61"/>
      <c r="O705" s="61"/>
      <c r="P705" s="53"/>
      <c r="Q705" s="62"/>
    </row>
    <row r="706" spans="1:17" ht="13.2">
      <c r="A706" s="58"/>
      <c r="B706" s="58"/>
      <c r="C706" s="58"/>
      <c r="D706" s="58"/>
      <c r="E706" s="58"/>
      <c r="F706" s="58"/>
      <c r="G706" s="59"/>
      <c r="H706" s="53"/>
      <c r="I706" s="53"/>
      <c r="J706" s="60"/>
      <c r="K706" s="60"/>
      <c r="L706" s="60"/>
      <c r="M706" s="53"/>
      <c r="N706" s="61"/>
      <c r="O706" s="61"/>
      <c r="P706" s="53"/>
      <c r="Q706" s="62"/>
    </row>
    <row r="707" spans="1:17" ht="13.2">
      <c r="A707" s="58"/>
      <c r="B707" s="58"/>
      <c r="C707" s="58"/>
      <c r="D707" s="58"/>
      <c r="E707" s="58"/>
      <c r="F707" s="58"/>
      <c r="G707" s="59"/>
      <c r="H707" s="53"/>
      <c r="I707" s="53"/>
      <c r="J707" s="60"/>
      <c r="K707" s="60"/>
      <c r="L707" s="60"/>
      <c r="M707" s="53"/>
      <c r="N707" s="61"/>
      <c r="O707" s="61"/>
      <c r="P707" s="53"/>
      <c r="Q707" s="62"/>
    </row>
    <row r="708" spans="1:17" ht="13.2">
      <c r="A708" s="58"/>
      <c r="B708" s="58"/>
      <c r="C708" s="58"/>
      <c r="D708" s="58"/>
      <c r="E708" s="58"/>
      <c r="F708" s="58"/>
      <c r="G708" s="59"/>
      <c r="H708" s="53"/>
      <c r="I708" s="53"/>
      <c r="J708" s="60"/>
      <c r="K708" s="60"/>
      <c r="L708" s="60"/>
      <c r="M708" s="53"/>
      <c r="N708" s="61"/>
      <c r="O708" s="61"/>
      <c r="P708" s="53"/>
      <c r="Q708" s="62"/>
    </row>
    <row r="709" spans="1:17" ht="13.2">
      <c r="A709" s="58"/>
      <c r="B709" s="58"/>
      <c r="C709" s="58"/>
      <c r="D709" s="58"/>
      <c r="E709" s="58"/>
      <c r="F709" s="58"/>
      <c r="G709" s="59"/>
      <c r="H709" s="53"/>
      <c r="I709" s="53"/>
      <c r="J709" s="60"/>
      <c r="K709" s="60"/>
      <c r="L709" s="60"/>
      <c r="M709" s="53"/>
      <c r="N709" s="61"/>
      <c r="O709" s="61"/>
      <c r="P709" s="53"/>
      <c r="Q709" s="62"/>
    </row>
    <row r="710" spans="1:17" ht="13.2">
      <c r="A710" s="58"/>
      <c r="B710" s="58"/>
      <c r="C710" s="58"/>
      <c r="D710" s="58"/>
      <c r="E710" s="58"/>
      <c r="F710" s="58"/>
      <c r="G710" s="59"/>
      <c r="H710" s="53"/>
      <c r="I710" s="53"/>
      <c r="J710" s="60"/>
      <c r="K710" s="60"/>
      <c r="L710" s="60"/>
      <c r="M710" s="53"/>
      <c r="N710" s="61"/>
      <c r="O710" s="61"/>
      <c r="P710" s="53"/>
      <c r="Q710" s="62"/>
    </row>
    <row r="711" spans="1:17" ht="13.2">
      <c r="A711" s="58"/>
      <c r="B711" s="58"/>
      <c r="C711" s="58"/>
      <c r="D711" s="58"/>
      <c r="E711" s="58"/>
      <c r="F711" s="58"/>
      <c r="G711" s="59"/>
      <c r="H711" s="53"/>
      <c r="I711" s="53"/>
      <c r="J711" s="60"/>
      <c r="K711" s="60"/>
      <c r="L711" s="60"/>
      <c r="M711" s="53"/>
      <c r="N711" s="61"/>
      <c r="O711" s="61"/>
      <c r="P711" s="53"/>
      <c r="Q711" s="62"/>
    </row>
    <row r="712" spans="1:17" ht="13.2">
      <c r="A712" s="58"/>
      <c r="B712" s="58"/>
      <c r="C712" s="58"/>
      <c r="D712" s="58"/>
      <c r="E712" s="58"/>
      <c r="F712" s="58"/>
      <c r="G712" s="59"/>
      <c r="H712" s="53"/>
      <c r="I712" s="53"/>
      <c r="J712" s="60"/>
      <c r="K712" s="60"/>
      <c r="L712" s="60"/>
      <c r="M712" s="53"/>
      <c r="N712" s="61"/>
      <c r="O712" s="61"/>
      <c r="P712" s="53"/>
      <c r="Q712" s="62"/>
    </row>
    <row r="713" spans="1:17" ht="13.2">
      <c r="A713" s="58"/>
      <c r="B713" s="58"/>
      <c r="C713" s="58"/>
      <c r="D713" s="58"/>
      <c r="E713" s="58"/>
      <c r="F713" s="58"/>
      <c r="G713" s="59"/>
      <c r="H713" s="53"/>
      <c r="I713" s="53"/>
      <c r="J713" s="60"/>
      <c r="K713" s="60"/>
      <c r="L713" s="60"/>
      <c r="M713" s="53"/>
      <c r="N713" s="61"/>
      <c r="O713" s="61"/>
      <c r="P713" s="53"/>
      <c r="Q713" s="62"/>
    </row>
    <row r="714" spans="1:17" ht="13.2">
      <c r="A714" s="58"/>
      <c r="B714" s="58"/>
      <c r="C714" s="58"/>
      <c r="D714" s="58"/>
      <c r="E714" s="58"/>
      <c r="F714" s="58"/>
      <c r="G714" s="59"/>
      <c r="H714" s="53"/>
      <c r="I714" s="53"/>
      <c r="J714" s="60"/>
      <c r="K714" s="60"/>
      <c r="L714" s="60"/>
      <c r="M714" s="53"/>
      <c r="N714" s="61"/>
      <c r="O714" s="61"/>
      <c r="P714" s="53"/>
      <c r="Q714" s="62"/>
    </row>
    <row r="715" spans="1:17" ht="13.2">
      <c r="A715" s="58"/>
      <c r="B715" s="58"/>
      <c r="C715" s="58"/>
      <c r="D715" s="58"/>
      <c r="E715" s="58"/>
      <c r="F715" s="58"/>
      <c r="G715" s="59"/>
      <c r="H715" s="53"/>
      <c r="I715" s="53"/>
      <c r="J715" s="60"/>
      <c r="K715" s="60"/>
      <c r="L715" s="60"/>
      <c r="M715" s="53"/>
      <c r="N715" s="61"/>
      <c r="O715" s="61"/>
      <c r="P715" s="53"/>
      <c r="Q715" s="62"/>
    </row>
    <row r="716" spans="1:17" ht="13.2">
      <c r="A716" s="58"/>
      <c r="B716" s="58"/>
      <c r="C716" s="58"/>
      <c r="D716" s="58"/>
      <c r="E716" s="58"/>
      <c r="F716" s="58"/>
      <c r="G716" s="59"/>
      <c r="H716" s="53"/>
      <c r="I716" s="53"/>
      <c r="J716" s="60"/>
      <c r="K716" s="60"/>
      <c r="L716" s="60"/>
      <c r="M716" s="53"/>
      <c r="N716" s="61"/>
      <c r="O716" s="61"/>
      <c r="P716" s="53"/>
      <c r="Q716" s="62"/>
    </row>
    <row r="717" spans="1:17" ht="13.2">
      <c r="A717" s="58"/>
      <c r="B717" s="58"/>
      <c r="C717" s="58"/>
      <c r="D717" s="58"/>
      <c r="E717" s="58"/>
      <c r="F717" s="58"/>
      <c r="G717" s="59"/>
      <c r="H717" s="53"/>
      <c r="I717" s="53"/>
      <c r="J717" s="60"/>
      <c r="K717" s="60"/>
      <c r="L717" s="60"/>
      <c r="M717" s="53"/>
      <c r="N717" s="61"/>
      <c r="O717" s="61"/>
      <c r="P717" s="53"/>
      <c r="Q717" s="62"/>
    </row>
    <row r="718" spans="1:17" ht="13.2">
      <c r="A718" s="58"/>
      <c r="B718" s="58"/>
      <c r="C718" s="58"/>
      <c r="D718" s="58"/>
      <c r="E718" s="58"/>
      <c r="F718" s="58"/>
      <c r="G718" s="59"/>
      <c r="H718" s="53"/>
      <c r="I718" s="53"/>
      <c r="J718" s="60"/>
      <c r="K718" s="60"/>
      <c r="L718" s="60"/>
      <c r="M718" s="53"/>
      <c r="N718" s="61"/>
      <c r="O718" s="61"/>
      <c r="P718" s="53"/>
      <c r="Q718" s="62"/>
    </row>
    <row r="719" spans="1:17" ht="13.2">
      <c r="A719" s="58"/>
      <c r="B719" s="58"/>
      <c r="C719" s="58"/>
      <c r="D719" s="58"/>
      <c r="E719" s="58"/>
      <c r="F719" s="58"/>
      <c r="G719" s="59"/>
      <c r="H719" s="53"/>
      <c r="I719" s="53"/>
      <c r="J719" s="60"/>
      <c r="K719" s="60"/>
      <c r="L719" s="60"/>
      <c r="M719" s="53"/>
      <c r="N719" s="61"/>
      <c r="O719" s="61"/>
      <c r="P719" s="53"/>
      <c r="Q719" s="62"/>
    </row>
    <row r="720" spans="1:17" ht="13.2">
      <c r="A720" s="58"/>
      <c r="B720" s="58"/>
      <c r="C720" s="58"/>
      <c r="D720" s="58"/>
      <c r="E720" s="58"/>
      <c r="F720" s="58"/>
      <c r="G720" s="59"/>
      <c r="H720" s="53"/>
      <c r="I720" s="53"/>
      <c r="J720" s="60"/>
      <c r="K720" s="60"/>
      <c r="L720" s="60"/>
      <c r="M720" s="53"/>
      <c r="N720" s="61"/>
      <c r="O720" s="61"/>
      <c r="P720" s="53"/>
      <c r="Q720" s="62"/>
    </row>
    <row r="721" spans="1:17" ht="13.2">
      <c r="A721" s="58"/>
      <c r="B721" s="58"/>
      <c r="C721" s="58"/>
      <c r="D721" s="58"/>
      <c r="E721" s="58"/>
      <c r="F721" s="58"/>
      <c r="G721" s="59"/>
      <c r="H721" s="53"/>
      <c r="I721" s="53"/>
      <c r="J721" s="60"/>
      <c r="K721" s="60"/>
      <c r="L721" s="60"/>
      <c r="M721" s="53"/>
      <c r="N721" s="61"/>
      <c r="O721" s="61"/>
      <c r="P721" s="53"/>
      <c r="Q721" s="62"/>
    </row>
    <row r="722" spans="1:17" ht="13.2">
      <c r="A722" s="58"/>
      <c r="B722" s="58"/>
      <c r="C722" s="58"/>
      <c r="D722" s="58"/>
      <c r="E722" s="58"/>
      <c r="F722" s="58"/>
      <c r="G722" s="59"/>
      <c r="H722" s="53"/>
      <c r="I722" s="53"/>
      <c r="J722" s="60"/>
      <c r="K722" s="60"/>
      <c r="L722" s="60"/>
      <c r="M722" s="53"/>
      <c r="N722" s="61"/>
      <c r="O722" s="61"/>
      <c r="P722" s="53"/>
      <c r="Q722" s="62"/>
    </row>
    <row r="723" spans="1:17" ht="13.2">
      <c r="A723" s="58"/>
      <c r="B723" s="58"/>
      <c r="C723" s="58"/>
      <c r="D723" s="58"/>
      <c r="E723" s="58"/>
      <c r="F723" s="58"/>
      <c r="G723" s="59"/>
      <c r="H723" s="53"/>
      <c r="I723" s="53"/>
      <c r="J723" s="60"/>
      <c r="K723" s="60"/>
      <c r="L723" s="60"/>
      <c r="M723" s="53"/>
      <c r="N723" s="61"/>
      <c r="O723" s="61"/>
      <c r="P723" s="53"/>
      <c r="Q723" s="62"/>
    </row>
    <row r="724" spans="1:17" ht="13.2">
      <c r="A724" s="58"/>
      <c r="B724" s="58"/>
      <c r="C724" s="58"/>
      <c r="D724" s="58"/>
      <c r="E724" s="58"/>
      <c r="F724" s="58"/>
      <c r="G724" s="59"/>
      <c r="H724" s="53"/>
      <c r="I724" s="53"/>
      <c r="J724" s="60"/>
      <c r="K724" s="60"/>
      <c r="L724" s="60"/>
      <c r="M724" s="53"/>
      <c r="N724" s="61"/>
      <c r="O724" s="61"/>
      <c r="P724" s="53"/>
      <c r="Q724" s="62"/>
    </row>
    <row r="725" spans="1:17" ht="13.2">
      <c r="A725" s="58"/>
      <c r="B725" s="58"/>
      <c r="C725" s="58"/>
      <c r="D725" s="58"/>
      <c r="E725" s="58"/>
      <c r="F725" s="58"/>
      <c r="G725" s="59"/>
      <c r="H725" s="53"/>
      <c r="I725" s="53"/>
      <c r="J725" s="60"/>
      <c r="K725" s="60"/>
      <c r="L725" s="60"/>
      <c r="M725" s="53"/>
      <c r="N725" s="61"/>
      <c r="O725" s="61"/>
      <c r="P725" s="53"/>
      <c r="Q725" s="62"/>
    </row>
    <row r="726" spans="1:17" ht="13.2">
      <c r="A726" s="58"/>
      <c r="B726" s="58"/>
      <c r="C726" s="58"/>
      <c r="D726" s="58"/>
      <c r="E726" s="58"/>
      <c r="F726" s="58"/>
      <c r="G726" s="59"/>
      <c r="H726" s="53"/>
      <c r="I726" s="53"/>
      <c r="J726" s="60"/>
      <c r="K726" s="60"/>
      <c r="L726" s="60"/>
      <c r="M726" s="53"/>
      <c r="N726" s="61"/>
      <c r="O726" s="61"/>
      <c r="P726" s="53"/>
      <c r="Q726" s="62"/>
    </row>
    <row r="727" spans="1:17" ht="13.2">
      <c r="A727" s="58"/>
      <c r="B727" s="58"/>
      <c r="C727" s="58"/>
      <c r="D727" s="58"/>
      <c r="E727" s="58"/>
      <c r="F727" s="58"/>
      <c r="G727" s="59"/>
      <c r="H727" s="53"/>
      <c r="I727" s="53"/>
      <c r="J727" s="60"/>
      <c r="K727" s="60"/>
      <c r="L727" s="60"/>
      <c r="M727" s="53"/>
      <c r="N727" s="61"/>
      <c r="O727" s="61"/>
      <c r="P727" s="53"/>
      <c r="Q727" s="62"/>
    </row>
    <row r="728" spans="1:17" ht="13.2">
      <c r="A728" s="58"/>
      <c r="B728" s="58"/>
      <c r="C728" s="58"/>
      <c r="D728" s="58"/>
      <c r="E728" s="58"/>
      <c r="F728" s="58"/>
      <c r="G728" s="59"/>
      <c r="H728" s="53"/>
      <c r="I728" s="53"/>
      <c r="J728" s="60"/>
      <c r="K728" s="60"/>
      <c r="L728" s="60"/>
      <c r="M728" s="53"/>
      <c r="N728" s="61"/>
      <c r="O728" s="61"/>
      <c r="P728" s="53"/>
      <c r="Q728" s="62"/>
    </row>
    <row r="729" spans="1:17" ht="13.2">
      <c r="A729" s="58"/>
      <c r="B729" s="58"/>
      <c r="C729" s="58"/>
      <c r="D729" s="58"/>
      <c r="E729" s="58"/>
      <c r="F729" s="58"/>
      <c r="G729" s="59"/>
      <c r="H729" s="53"/>
      <c r="I729" s="53"/>
      <c r="J729" s="60"/>
      <c r="K729" s="60"/>
      <c r="L729" s="60"/>
      <c r="M729" s="53"/>
      <c r="N729" s="61"/>
      <c r="O729" s="61"/>
      <c r="P729" s="53"/>
      <c r="Q729" s="62"/>
    </row>
    <row r="730" spans="1:17" ht="13.2">
      <c r="A730" s="58"/>
      <c r="B730" s="58"/>
      <c r="C730" s="58"/>
      <c r="D730" s="58"/>
      <c r="E730" s="58"/>
      <c r="F730" s="58"/>
      <c r="G730" s="59"/>
      <c r="H730" s="53"/>
      <c r="I730" s="53"/>
      <c r="J730" s="60"/>
      <c r="K730" s="60"/>
      <c r="L730" s="60"/>
      <c r="M730" s="53"/>
      <c r="N730" s="61"/>
      <c r="O730" s="61"/>
      <c r="P730" s="53"/>
      <c r="Q730" s="62"/>
    </row>
    <row r="731" spans="1:17" ht="13.2">
      <c r="A731" s="58"/>
      <c r="B731" s="58"/>
      <c r="C731" s="58"/>
      <c r="D731" s="58"/>
      <c r="E731" s="58"/>
      <c r="F731" s="58"/>
      <c r="G731" s="59"/>
      <c r="H731" s="53"/>
      <c r="I731" s="53"/>
      <c r="J731" s="60"/>
      <c r="K731" s="60"/>
      <c r="L731" s="60"/>
      <c r="M731" s="53"/>
      <c r="N731" s="61"/>
      <c r="O731" s="61"/>
      <c r="P731" s="53"/>
      <c r="Q731" s="62"/>
    </row>
    <row r="732" spans="1:17" ht="13.2">
      <c r="A732" s="58"/>
      <c r="B732" s="58"/>
      <c r="C732" s="58"/>
      <c r="D732" s="58"/>
      <c r="E732" s="58"/>
      <c r="F732" s="58"/>
      <c r="G732" s="59"/>
      <c r="H732" s="53"/>
      <c r="I732" s="53"/>
      <c r="J732" s="60"/>
      <c r="K732" s="60"/>
      <c r="L732" s="60"/>
      <c r="M732" s="53"/>
      <c r="N732" s="61"/>
      <c r="O732" s="61"/>
      <c r="P732" s="53"/>
      <c r="Q732" s="62"/>
    </row>
    <row r="733" spans="1:17" ht="13.2">
      <c r="A733" s="58"/>
      <c r="B733" s="58"/>
      <c r="C733" s="58"/>
      <c r="D733" s="58"/>
      <c r="E733" s="58"/>
      <c r="F733" s="58"/>
      <c r="G733" s="59"/>
      <c r="H733" s="53"/>
      <c r="I733" s="53"/>
      <c r="J733" s="60"/>
      <c r="K733" s="60"/>
      <c r="L733" s="60"/>
      <c r="M733" s="53"/>
      <c r="N733" s="61"/>
      <c r="O733" s="61"/>
      <c r="P733" s="53"/>
      <c r="Q733" s="62"/>
    </row>
    <row r="734" spans="1:17" ht="13.2">
      <c r="A734" s="58"/>
      <c r="B734" s="58"/>
      <c r="C734" s="58"/>
      <c r="D734" s="58"/>
      <c r="E734" s="58"/>
      <c r="F734" s="58"/>
      <c r="G734" s="59"/>
      <c r="H734" s="53"/>
      <c r="I734" s="53"/>
      <c r="J734" s="60"/>
      <c r="K734" s="60"/>
      <c r="L734" s="60"/>
      <c r="M734" s="53"/>
      <c r="N734" s="61"/>
      <c r="O734" s="61"/>
      <c r="P734" s="53"/>
      <c r="Q734" s="62"/>
    </row>
    <row r="735" spans="1:17" ht="13.2">
      <c r="A735" s="58"/>
      <c r="B735" s="58"/>
      <c r="C735" s="58"/>
      <c r="D735" s="58"/>
      <c r="E735" s="58"/>
      <c r="F735" s="58"/>
      <c r="G735" s="59"/>
      <c r="H735" s="53"/>
      <c r="I735" s="53"/>
      <c r="J735" s="60"/>
      <c r="K735" s="60"/>
      <c r="L735" s="60"/>
      <c r="M735" s="53"/>
      <c r="N735" s="61"/>
      <c r="O735" s="61"/>
      <c r="P735" s="53"/>
      <c r="Q735" s="62"/>
    </row>
    <row r="736" spans="1:17" ht="13.2">
      <c r="A736" s="58"/>
      <c r="B736" s="58"/>
      <c r="C736" s="58"/>
      <c r="D736" s="58"/>
      <c r="E736" s="58"/>
      <c r="F736" s="58"/>
      <c r="G736" s="59"/>
      <c r="H736" s="53"/>
      <c r="I736" s="53"/>
      <c r="J736" s="60"/>
      <c r="K736" s="60"/>
      <c r="L736" s="60"/>
      <c r="M736" s="53"/>
      <c r="N736" s="61"/>
      <c r="O736" s="61"/>
      <c r="P736" s="53"/>
      <c r="Q736" s="62"/>
    </row>
    <row r="737" spans="1:17" ht="13.2">
      <c r="A737" s="58"/>
      <c r="B737" s="58"/>
      <c r="C737" s="58"/>
      <c r="D737" s="58"/>
      <c r="E737" s="58"/>
      <c r="F737" s="58"/>
      <c r="G737" s="59"/>
      <c r="H737" s="53"/>
      <c r="I737" s="53"/>
      <c r="J737" s="60"/>
      <c r="K737" s="60"/>
      <c r="L737" s="60"/>
      <c r="M737" s="53"/>
      <c r="N737" s="61"/>
      <c r="O737" s="61"/>
      <c r="P737" s="53"/>
      <c r="Q737" s="62"/>
    </row>
    <row r="738" spans="1:17" ht="13.2">
      <c r="A738" s="58"/>
      <c r="B738" s="58"/>
      <c r="C738" s="58"/>
      <c r="D738" s="58"/>
      <c r="E738" s="58"/>
      <c r="F738" s="58"/>
      <c r="G738" s="59"/>
      <c r="H738" s="53"/>
      <c r="I738" s="53"/>
      <c r="J738" s="60"/>
      <c r="K738" s="60"/>
      <c r="L738" s="60"/>
      <c r="M738" s="53"/>
      <c r="N738" s="61"/>
      <c r="O738" s="61"/>
      <c r="P738" s="53"/>
      <c r="Q738" s="62"/>
    </row>
    <row r="739" spans="1:17" ht="13.2">
      <c r="A739" s="58"/>
      <c r="B739" s="58"/>
      <c r="C739" s="58"/>
      <c r="D739" s="58"/>
      <c r="E739" s="58"/>
      <c r="F739" s="58"/>
      <c r="G739" s="59"/>
      <c r="H739" s="53"/>
      <c r="I739" s="53"/>
      <c r="J739" s="60"/>
      <c r="K739" s="60"/>
      <c r="L739" s="60"/>
      <c r="M739" s="53"/>
      <c r="N739" s="61"/>
      <c r="O739" s="61"/>
      <c r="P739" s="53"/>
      <c r="Q739" s="62"/>
    </row>
    <row r="740" spans="1:17" ht="13.2">
      <c r="A740" s="58"/>
      <c r="B740" s="58"/>
      <c r="C740" s="58"/>
      <c r="D740" s="58"/>
      <c r="E740" s="58"/>
      <c r="F740" s="58"/>
      <c r="G740" s="59"/>
      <c r="H740" s="53"/>
      <c r="I740" s="53"/>
      <c r="J740" s="60"/>
      <c r="K740" s="60"/>
      <c r="L740" s="60"/>
      <c r="M740" s="53"/>
      <c r="N740" s="61"/>
      <c r="O740" s="61"/>
      <c r="P740" s="53"/>
      <c r="Q740" s="62"/>
    </row>
    <row r="741" spans="1:17" ht="13.2">
      <c r="A741" s="58"/>
      <c r="B741" s="58"/>
      <c r="C741" s="58"/>
      <c r="D741" s="58"/>
      <c r="E741" s="58"/>
      <c r="F741" s="58"/>
      <c r="G741" s="59"/>
      <c r="H741" s="53"/>
      <c r="I741" s="53"/>
      <c r="J741" s="60"/>
      <c r="K741" s="60"/>
      <c r="L741" s="60"/>
      <c r="M741" s="53"/>
      <c r="N741" s="61"/>
      <c r="O741" s="61"/>
      <c r="P741" s="53"/>
      <c r="Q741" s="62"/>
    </row>
    <row r="742" spans="1:17" ht="13.2">
      <c r="A742" s="58"/>
      <c r="B742" s="58"/>
      <c r="C742" s="58"/>
      <c r="D742" s="58"/>
      <c r="E742" s="58"/>
      <c r="F742" s="58"/>
      <c r="G742" s="59"/>
      <c r="H742" s="53"/>
      <c r="I742" s="53"/>
      <c r="J742" s="60"/>
      <c r="K742" s="60"/>
      <c r="L742" s="60"/>
      <c r="M742" s="53"/>
      <c r="N742" s="61"/>
      <c r="O742" s="61"/>
      <c r="P742" s="53"/>
      <c r="Q742" s="62"/>
    </row>
    <row r="743" spans="1:17" ht="13.2">
      <c r="A743" s="58"/>
      <c r="B743" s="58"/>
      <c r="C743" s="58"/>
      <c r="D743" s="58"/>
      <c r="E743" s="58"/>
      <c r="F743" s="58"/>
      <c r="G743" s="59"/>
      <c r="H743" s="53"/>
      <c r="I743" s="53"/>
      <c r="J743" s="60"/>
      <c r="K743" s="60"/>
      <c r="L743" s="60"/>
      <c r="M743" s="53"/>
      <c r="N743" s="61"/>
      <c r="O743" s="61"/>
      <c r="P743" s="53"/>
      <c r="Q743" s="62"/>
    </row>
    <row r="744" spans="1:17" ht="13.2">
      <c r="A744" s="58"/>
      <c r="B744" s="58"/>
      <c r="C744" s="58"/>
      <c r="D744" s="58"/>
      <c r="E744" s="58"/>
      <c r="F744" s="58"/>
      <c r="G744" s="59"/>
      <c r="H744" s="53"/>
      <c r="I744" s="53"/>
      <c r="J744" s="60"/>
      <c r="K744" s="60"/>
      <c r="L744" s="60"/>
      <c r="M744" s="53"/>
      <c r="N744" s="61"/>
      <c r="O744" s="61"/>
      <c r="P744" s="53"/>
      <c r="Q744" s="62"/>
    </row>
    <row r="745" spans="1:17" ht="13.2">
      <c r="A745" s="58"/>
      <c r="B745" s="58"/>
      <c r="C745" s="58"/>
      <c r="D745" s="58"/>
      <c r="E745" s="58"/>
      <c r="F745" s="58"/>
      <c r="G745" s="59"/>
      <c r="H745" s="53"/>
      <c r="I745" s="53"/>
      <c r="J745" s="60"/>
      <c r="K745" s="60"/>
      <c r="L745" s="60"/>
      <c r="M745" s="53"/>
      <c r="N745" s="61"/>
      <c r="O745" s="61"/>
      <c r="P745" s="53"/>
      <c r="Q745" s="62"/>
    </row>
    <row r="746" spans="1:17" ht="13.2">
      <c r="A746" s="58"/>
      <c r="B746" s="58"/>
      <c r="C746" s="58"/>
      <c r="D746" s="58"/>
      <c r="E746" s="58"/>
      <c r="F746" s="58"/>
      <c r="G746" s="59"/>
      <c r="H746" s="53"/>
      <c r="I746" s="53"/>
      <c r="J746" s="60"/>
      <c r="K746" s="60"/>
      <c r="L746" s="60"/>
      <c r="M746" s="53"/>
      <c r="N746" s="61"/>
      <c r="O746" s="61"/>
      <c r="P746" s="53"/>
      <c r="Q746" s="62"/>
    </row>
    <row r="747" spans="1:17" ht="13.2">
      <c r="A747" s="58"/>
      <c r="B747" s="58"/>
      <c r="C747" s="58"/>
      <c r="D747" s="58"/>
      <c r="E747" s="58"/>
      <c r="F747" s="58"/>
      <c r="G747" s="59"/>
      <c r="H747" s="53"/>
      <c r="I747" s="53"/>
      <c r="J747" s="60"/>
      <c r="K747" s="60"/>
      <c r="L747" s="60"/>
      <c r="M747" s="53"/>
      <c r="N747" s="61"/>
      <c r="O747" s="61"/>
      <c r="P747" s="53"/>
      <c r="Q747" s="62"/>
    </row>
    <row r="748" spans="1:17" ht="13.2">
      <c r="A748" s="58"/>
      <c r="B748" s="58"/>
      <c r="C748" s="58"/>
      <c r="D748" s="58"/>
      <c r="E748" s="58"/>
      <c r="F748" s="58"/>
      <c r="G748" s="59"/>
      <c r="H748" s="53"/>
      <c r="I748" s="53"/>
      <c r="J748" s="60"/>
      <c r="K748" s="60"/>
      <c r="L748" s="60"/>
      <c r="M748" s="53"/>
      <c r="N748" s="61"/>
      <c r="O748" s="61"/>
      <c r="P748" s="53"/>
      <c r="Q748" s="62"/>
    </row>
    <row r="749" spans="1:17" ht="13.2">
      <c r="A749" s="58"/>
      <c r="B749" s="58"/>
      <c r="C749" s="58"/>
      <c r="D749" s="58"/>
      <c r="E749" s="58"/>
      <c r="F749" s="58"/>
      <c r="G749" s="59"/>
      <c r="H749" s="53"/>
      <c r="I749" s="53"/>
      <c r="J749" s="60"/>
      <c r="K749" s="60"/>
      <c r="L749" s="60"/>
      <c r="M749" s="53"/>
      <c r="N749" s="61"/>
      <c r="O749" s="61"/>
      <c r="P749" s="53"/>
      <c r="Q749" s="62"/>
    </row>
    <row r="750" spans="1:17" ht="13.2">
      <c r="A750" s="58"/>
      <c r="B750" s="58"/>
      <c r="C750" s="58"/>
      <c r="D750" s="58"/>
      <c r="E750" s="58"/>
      <c r="F750" s="58"/>
      <c r="G750" s="59"/>
      <c r="H750" s="53"/>
      <c r="I750" s="53"/>
      <c r="J750" s="60"/>
      <c r="K750" s="60"/>
      <c r="L750" s="60"/>
      <c r="M750" s="53"/>
      <c r="N750" s="61"/>
      <c r="O750" s="61"/>
      <c r="P750" s="53"/>
      <c r="Q750" s="62"/>
    </row>
    <row r="751" spans="1:17" ht="13.2">
      <c r="A751" s="58"/>
      <c r="B751" s="58"/>
      <c r="C751" s="58"/>
      <c r="D751" s="58"/>
      <c r="E751" s="58"/>
      <c r="F751" s="58"/>
      <c r="G751" s="59"/>
      <c r="H751" s="53"/>
      <c r="I751" s="53"/>
      <c r="J751" s="60"/>
      <c r="K751" s="60"/>
      <c r="L751" s="60"/>
      <c r="M751" s="53"/>
      <c r="N751" s="61"/>
      <c r="O751" s="61"/>
      <c r="P751" s="53"/>
      <c r="Q751" s="62"/>
    </row>
    <row r="752" spans="1:17" ht="13.2">
      <c r="A752" s="58"/>
      <c r="B752" s="58"/>
      <c r="C752" s="58"/>
      <c r="D752" s="58"/>
      <c r="E752" s="58"/>
      <c r="F752" s="58"/>
      <c r="G752" s="59"/>
      <c r="H752" s="53"/>
      <c r="I752" s="53"/>
      <c r="J752" s="60"/>
      <c r="K752" s="60"/>
      <c r="L752" s="60"/>
      <c r="M752" s="53"/>
      <c r="N752" s="61"/>
      <c r="O752" s="61"/>
      <c r="P752" s="53"/>
      <c r="Q752" s="62"/>
    </row>
    <row r="753" spans="1:17" ht="13.2">
      <c r="A753" s="58"/>
      <c r="B753" s="58"/>
      <c r="C753" s="58"/>
      <c r="D753" s="58"/>
      <c r="E753" s="58"/>
      <c r="F753" s="58"/>
      <c r="G753" s="59"/>
      <c r="H753" s="53"/>
      <c r="I753" s="53"/>
      <c r="J753" s="60"/>
      <c r="K753" s="60"/>
      <c r="L753" s="60"/>
      <c r="M753" s="53"/>
      <c r="N753" s="61"/>
      <c r="O753" s="61"/>
      <c r="P753" s="53"/>
      <c r="Q753" s="62"/>
    </row>
    <row r="754" spans="1:17" ht="13.2">
      <c r="A754" s="58"/>
      <c r="B754" s="58"/>
      <c r="C754" s="58"/>
      <c r="D754" s="58"/>
      <c r="E754" s="58"/>
      <c r="F754" s="58"/>
      <c r="G754" s="59"/>
      <c r="H754" s="53"/>
      <c r="I754" s="53"/>
      <c r="J754" s="60"/>
      <c r="K754" s="60"/>
      <c r="L754" s="60"/>
      <c r="M754" s="53"/>
      <c r="N754" s="61"/>
      <c r="O754" s="61"/>
      <c r="P754" s="53"/>
      <c r="Q754" s="62"/>
    </row>
    <row r="755" spans="1:17" ht="13.2">
      <c r="A755" s="58"/>
      <c r="B755" s="58"/>
      <c r="C755" s="58"/>
      <c r="D755" s="58"/>
      <c r="E755" s="58"/>
      <c r="F755" s="58"/>
      <c r="G755" s="59"/>
      <c r="H755" s="53"/>
      <c r="I755" s="53"/>
      <c r="J755" s="60"/>
      <c r="K755" s="60"/>
      <c r="L755" s="60"/>
      <c r="M755" s="53"/>
      <c r="N755" s="61"/>
      <c r="O755" s="61"/>
      <c r="P755" s="53"/>
      <c r="Q755" s="62"/>
    </row>
    <row r="756" spans="1:17" ht="13.2">
      <c r="A756" s="58"/>
      <c r="B756" s="58"/>
      <c r="C756" s="58"/>
      <c r="D756" s="58"/>
      <c r="E756" s="58"/>
      <c r="F756" s="58"/>
      <c r="G756" s="59"/>
      <c r="H756" s="53"/>
      <c r="I756" s="53"/>
      <c r="J756" s="60"/>
      <c r="K756" s="60"/>
      <c r="L756" s="60"/>
      <c r="M756" s="53"/>
      <c r="N756" s="61"/>
      <c r="O756" s="61"/>
      <c r="P756" s="53"/>
      <c r="Q756" s="62"/>
    </row>
    <row r="757" spans="1:17" ht="13.2">
      <c r="A757" s="58"/>
      <c r="B757" s="58"/>
      <c r="C757" s="58"/>
      <c r="D757" s="58"/>
      <c r="E757" s="58"/>
      <c r="F757" s="58"/>
      <c r="G757" s="59"/>
      <c r="H757" s="53"/>
      <c r="I757" s="53"/>
      <c r="J757" s="60"/>
      <c r="K757" s="60"/>
      <c r="L757" s="60"/>
      <c r="M757" s="53"/>
      <c r="N757" s="61"/>
      <c r="O757" s="61"/>
      <c r="P757" s="53"/>
      <c r="Q757" s="62"/>
    </row>
    <row r="758" spans="1:17" ht="13.2">
      <c r="A758" s="58"/>
      <c r="B758" s="58"/>
      <c r="C758" s="58"/>
      <c r="D758" s="58"/>
      <c r="E758" s="58"/>
      <c r="F758" s="58"/>
      <c r="G758" s="59"/>
      <c r="H758" s="53"/>
      <c r="I758" s="53"/>
      <c r="J758" s="60"/>
      <c r="K758" s="60"/>
      <c r="L758" s="60"/>
      <c r="M758" s="53"/>
      <c r="N758" s="61"/>
      <c r="O758" s="61"/>
      <c r="P758" s="53"/>
      <c r="Q758" s="62"/>
    </row>
    <row r="759" spans="1:17" ht="13.2">
      <c r="A759" s="58"/>
      <c r="B759" s="58"/>
      <c r="C759" s="58"/>
      <c r="D759" s="58"/>
      <c r="E759" s="58"/>
      <c r="F759" s="58"/>
      <c r="G759" s="59"/>
      <c r="H759" s="53"/>
      <c r="I759" s="53"/>
      <c r="J759" s="60"/>
      <c r="K759" s="60"/>
      <c r="L759" s="60"/>
      <c r="M759" s="53"/>
      <c r="N759" s="61"/>
      <c r="O759" s="61"/>
      <c r="P759" s="53"/>
      <c r="Q759" s="62"/>
    </row>
    <row r="760" spans="1:17" ht="13.2">
      <c r="A760" s="58"/>
      <c r="B760" s="58"/>
      <c r="C760" s="58"/>
      <c r="D760" s="58"/>
      <c r="E760" s="58"/>
      <c r="F760" s="58"/>
      <c r="G760" s="59"/>
      <c r="H760" s="53"/>
      <c r="I760" s="53"/>
      <c r="J760" s="60"/>
      <c r="K760" s="60"/>
      <c r="L760" s="60"/>
      <c r="M760" s="53"/>
      <c r="N760" s="61"/>
      <c r="O760" s="61"/>
      <c r="P760" s="53"/>
      <c r="Q760" s="62"/>
    </row>
    <row r="761" spans="1:17" ht="13.2">
      <c r="A761" s="58"/>
      <c r="B761" s="58"/>
      <c r="C761" s="58"/>
      <c r="D761" s="58"/>
      <c r="E761" s="58"/>
      <c r="F761" s="58"/>
      <c r="G761" s="59"/>
      <c r="H761" s="53"/>
      <c r="I761" s="53"/>
      <c r="J761" s="60"/>
      <c r="K761" s="60"/>
      <c r="L761" s="60"/>
      <c r="M761" s="53"/>
      <c r="N761" s="61"/>
      <c r="O761" s="61"/>
      <c r="P761" s="53"/>
      <c r="Q761" s="62"/>
    </row>
    <row r="762" spans="1:17" ht="13.2">
      <c r="A762" s="58"/>
      <c r="B762" s="58"/>
      <c r="C762" s="58"/>
      <c r="D762" s="58"/>
      <c r="E762" s="58"/>
      <c r="F762" s="58"/>
      <c r="G762" s="59"/>
      <c r="H762" s="53"/>
      <c r="I762" s="53"/>
      <c r="J762" s="60"/>
      <c r="K762" s="60"/>
      <c r="L762" s="60"/>
      <c r="M762" s="53"/>
      <c r="N762" s="61"/>
      <c r="O762" s="61"/>
      <c r="P762" s="53"/>
      <c r="Q762" s="62"/>
    </row>
    <row r="763" spans="1:17" ht="13.2">
      <c r="A763" s="58"/>
      <c r="B763" s="58"/>
      <c r="C763" s="58"/>
      <c r="D763" s="58"/>
      <c r="E763" s="58"/>
      <c r="F763" s="58"/>
      <c r="G763" s="59"/>
      <c r="H763" s="53"/>
      <c r="I763" s="53"/>
      <c r="J763" s="60"/>
      <c r="K763" s="60"/>
      <c r="L763" s="60"/>
      <c r="M763" s="53"/>
      <c r="N763" s="61"/>
      <c r="O763" s="61"/>
      <c r="P763" s="53"/>
      <c r="Q763" s="62"/>
    </row>
    <row r="764" spans="1:17" ht="13.2">
      <c r="A764" s="58"/>
      <c r="B764" s="58"/>
      <c r="C764" s="58"/>
      <c r="D764" s="58"/>
      <c r="E764" s="58"/>
      <c r="F764" s="58"/>
      <c r="G764" s="59"/>
      <c r="H764" s="53"/>
      <c r="I764" s="53"/>
      <c r="J764" s="60"/>
      <c r="K764" s="60"/>
      <c r="L764" s="60"/>
      <c r="M764" s="53"/>
      <c r="N764" s="61"/>
      <c r="O764" s="61"/>
      <c r="P764" s="53"/>
      <c r="Q764" s="62"/>
    </row>
    <row r="765" spans="1:17" ht="13.2">
      <c r="A765" s="58"/>
      <c r="B765" s="58"/>
      <c r="C765" s="58"/>
      <c r="D765" s="58"/>
      <c r="E765" s="58"/>
      <c r="F765" s="58"/>
      <c r="G765" s="59"/>
      <c r="H765" s="53"/>
      <c r="I765" s="53"/>
      <c r="J765" s="60"/>
      <c r="K765" s="60"/>
      <c r="L765" s="60"/>
      <c r="M765" s="53"/>
      <c r="N765" s="61"/>
      <c r="O765" s="61"/>
      <c r="P765" s="53"/>
      <c r="Q765" s="62"/>
    </row>
    <row r="766" spans="1:17" ht="13.2">
      <c r="A766" s="58"/>
      <c r="B766" s="58"/>
      <c r="C766" s="58"/>
      <c r="D766" s="58"/>
      <c r="E766" s="58"/>
      <c r="F766" s="58"/>
      <c r="G766" s="59"/>
      <c r="H766" s="53"/>
      <c r="I766" s="53"/>
      <c r="J766" s="60"/>
      <c r="K766" s="60"/>
      <c r="L766" s="60"/>
      <c r="M766" s="53"/>
      <c r="N766" s="61"/>
      <c r="O766" s="61"/>
      <c r="P766" s="53"/>
      <c r="Q766" s="62"/>
    </row>
    <row r="767" spans="1:17" ht="13.2">
      <c r="A767" s="58"/>
      <c r="B767" s="58"/>
      <c r="C767" s="58"/>
      <c r="D767" s="58"/>
      <c r="E767" s="58"/>
      <c r="F767" s="58"/>
      <c r="G767" s="59"/>
      <c r="H767" s="53"/>
      <c r="I767" s="53"/>
      <c r="J767" s="60"/>
      <c r="K767" s="60"/>
      <c r="L767" s="60"/>
      <c r="M767" s="53"/>
      <c r="N767" s="61"/>
      <c r="O767" s="61"/>
      <c r="P767" s="53"/>
      <c r="Q767" s="62"/>
    </row>
    <row r="768" spans="1:17" ht="13.2">
      <c r="A768" s="58"/>
      <c r="B768" s="58"/>
      <c r="C768" s="58"/>
      <c r="D768" s="58"/>
      <c r="E768" s="58"/>
      <c r="F768" s="58"/>
      <c r="G768" s="59"/>
      <c r="H768" s="53"/>
      <c r="I768" s="53"/>
      <c r="J768" s="60"/>
      <c r="K768" s="60"/>
      <c r="L768" s="60"/>
      <c r="M768" s="53"/>
      <c r="N768" s="61"/>
      <c r="O768" s="61"/>
      <c r="P768" s="53"/>
      <c r="Q768" s="62"/>
    </row>
    <row r="769" spans="1:17" ht="13.2">
      <c r="A769" s="58"/>
      <c r="B769" s="58"/>
      <c r="C769" s="58"/>
      <c r="D769" s="58"/>
      <c r="E769" s="58"/>
      <c r="F769" s="58"/>
      <c r="G769" s="59"/>
      <c r="H769" s="53"/>
      <c r="I769" s="53"/>
      <c r="J769" s="60"/>
      <c r="K769" s="60"/>
      <c r="L769" s="60"/>
      <c r="M769" s="53"/>
      <c r="N769" s="61"/>
      <c r="O769" s="61"/>
      <c r="P769" s="53"/>
      <c r="Q769" s="62"/>
    </row>
    <row r="770" spans="1:17" ht="13.2">
      <c r="A770" s="58"/>
      <c r="B770" s="58"/>
      <c r="C770" s="58"/>
      <c r="D770" s="58"/>
      <c r="E770" s="58"/>
      <c r="F770" s="58"/>
      <c r="G770" s="59"/>
      <c r="H770" s="53"/>
      <c r="I770" s="53"/>
      <c r="J770" s="60"/>
      <c r="K770" s="60"/>
      <c r="L770" s="60"/>
      <c r="M770" s="53"/>
      <c r="N770" s="61"/>
      <c r="O770" s="61"/>
      <c r="P770" s="53"/>
      <c r="Q770" s="62"/>
    </row>
    <row r="771" spans="1:17" ht="13.2">
      <c r="A771" s="58"/>
      <c r="B771" s="58"/>
      <c r="C771" s="58"/>
      <c r="D771" s="58"/>
      <c r="E771" s="58"/>
      <c r="F771" s="58"/>
      <c r="G771" s="59"/>
      <c r="H771" s="53"/>
      <c r="I771" s="53"/>
      <c r="J771" s="60"/>
      <c r="K771" s="60"/>
      <c r="L771" s="60"/>
      <c r="M771" s="53"/>
      <c r="N771" s="61"/>
      <c r="O771" s="61"/>
      <c r="P771" s="53"/>
      <c r="Q771" s="62"/>
    </row>
    <row r="772" spans="1:17" ht="13.2">
      <c r="A772" s="58"/>
      <c r="B772" s="58"/>
      <c r="C772" s="58"/>
      <c r="D772" s="58"/>
      <c r="E772" s="58"/>
      <c r="F772" s="58"/>
      <c r="G772" s="59"/>
      <c r="H772" s="53"/>
      <c r="I772" s="53"/>
      <c r="J772" s="60"/>
      <c r="K772" s="60"/>
      <c r="L772" s="60"/>
      <c r="M772" s="53"/>
      <c r="N772" s="61"/>
      <c r="O772" s="61"/>
      <c r="P772" s="53"/>
      <c r="Q772" s="62"/>
    </row>
    <row r="773" spans="1:17" ht="13.2">
      <c r="A773" s="58"/>
      <c r="B773" s="58"/>
      <c r="C773" s="58"/>
      <c r="D773" s="58"/>
      <c r="E773" s="58"/>
      <c r="F773" s="58"/>
      <c r="G773" s="59"/>
      <c r="H773" s="53"/>
      <c r="I773" s="53"/>
      <c r="J773" s="60"/>
      <c r="K773" s="60"/>
      <c r="L773" s="60"/>
      <c r="M773" s="53"/>
      <c r="N773" s="61"/>
      <c r="O773" s="61"/>
      <c r="P773" s="53"/>
      <c r="Q773" s="62"/>
    </row>
    <row r="774" spans="1:17" ht="13.2">
      <c r="A774" s="58"/>
      <c r="B774" s="58"/>
      <c r="C774" s="58"/>
      <c r="D774" s="58"/>
      <c r="E774" s="58"/>
      <c r="F774" s="58"/>
      <c r="G774" s="59"/>
      <c r="H774" s="53"/>
      <c r="I774" s="53"/>
      <c r="J774" s="60"/>
      <c r="K774" s="60"/>
      <c r="L774" s="60"/>
      <c r="M774" s="53"/>
      <c r="N774" s="61"/>
      <c r="O774" s="61"/>
      <c r="P774" s="53"/>
      <c r="Q774" s="62"/>
    </row>
    <row r="775" spans="1:17" ht="13.2">
      <c r="A775" s="58"/>
      <c r="B775" s="58"/>
      <c r="C775" s="58"/>
      <c r="D775" s="58"/>
      <c r="E775" s="58"/>
      <c r="F775" s="58"/>
      <c r="G775" s="59"/>
      <c r="H775" s="53"/>
      <c r="I775" s="53"/>
      <c r="J775" s="60"/>
      <c r="K775" s="60"/>
      <c r="L775" s="60"/>
      <c r="M775" s="53"/>
      <c r="N775" s="61"/>
      <c r="O775" s="61"/>
      <c r="P775" s="53"/>
      <c r="Q775" s="62"/>
    </row>
    <row r="776" spans="1:17" ht="13.2">
      <c r="A776" s="58"/>
      <c r="B776" s="58"/>
      <c r="C776" s="58"/>
      <c r="D776" s="58"/>
      <c r="E776" s="58"/>
      <c r="F776" s="58"/>
      <c r="G776" s="59"/>
      <c r="H776" s="53"/>
      <c r="I776" s="53"/>
      <c r="J776" s="60"/>
      <c r="K776" s="60"/>
      <c r="L776" s="60"/>
      <c r="M776" s="53"/>
      <c r="N776" s="61"/>
      <c r="O776" s="61"/>
      <c r="P776" s="53"/>
      <c r="Q776" s="62"/>
    </row>
    <row r="777" spans="1:17" ht="13.2">
      <c r="A777" s="58"/>
      <c r="B777" s="58"/>
      <c r="C777" s="58"/>
      <c r="D777" s="58"/>
      <c r="E777" s="58"/>
      <c r="F777" s="58"/>
      <c r="G777" s="59"/>
      <c r="H777" s="53"/>
      <c r="I777" s="53"/>
      <c r="J777" s="60"/>
      <c r="K777" s="60"/>
      <c r="L777" s="60"/>
      <c r="M777" s="53"/>
      <c r="N777" s="61"/>
      <c r="O777" s="61"/>
      <c r="P777" s="53"/>
      <c r="Q777" s="62"/>
    </row>
    <row r="778" spans="1:17" ht="13.2">
      <c r="A778" s="58"/>
      <c r="B778" s="58"/>
      <c r="C778" s="58"/>
      <c r="D778" s="58"/>
      <c r="E778" s="58"/>
      <c r="F778" s="58"/>
      <c r="G778" s="59"/>
      <c r="H778" s="53"/>
      <c r="I778" s="53"/>
      <c r="J778" s="60"/>
      <c r="K778" s="60"/>
      <c r="L778" s="60"/>
      <c r="M778" s="53"/>
      <c r="N778" s="61"/>
      <c r="O778" s="61"/>
      <c r="P778" s="53"/>
      <c r="Q778" s="62"/>
    </row>
    <row r="779" spans="1:17" ht="13.2">
      <c r="A779" s="58"/>
      <c r="B779" s="58"/>
      <c r="C779" s="58"/>
      <c r="D779" s="58"/>
      <c r="E779" s="58"/>
      <c r="F779" s="58"/>
      <c r="G779" s="59"/>
      <c r="H779" s="53"/>
      <c r="I779" s="53"/>
      <c r="J779" s="60"/>
      <c r="K779" s="60"/>
      <c r="L779" s="60"/>
      <c r="M779" s="53"/>
      <c r="N779" s="61"/>
      <c r="O779" s="61"/>
      <c r="P779" s="53"/>
      <c r="Q779" s="62"/>
    </row>
    <row r="780" spans="1:17" ht="13.2">
      <c r="A780" s="58"/>
      <c r="B780" s="58"/>
      <c r="C780" s="58"/>
      <c r="D780" s="58"/>
      <c r="E780" s="58"/>
      <c r="F780" s="58"/>
      <c r="G780" s="59"/>
      <c r="H780" s="53"/>
      <c r="I780" s="53"/>
      <c r="J780" s="60"/>
      <c r="K780" s="60"/>
      <c r="L780" s="60"/>
      <c r="M780" s="53"/>
      <c r="N780" s="61"/>
      <c r="O780" s="61"/>
      <c r="P780" s="53"/>
      <c r="Q780" s="62"/>
    </row>
    <row r="781" spans="1:17" ht="13.2">
      <c r="A781" s="58"/>
      <c r="B781" s="58"/>
      <c r="C781" s="58"/>
      <c r="D781" s="58"/>
      <c r="E781" s="58"/>
      <c r="F781" s="58"/>
      <c r="G781" s="59"/>
      <c r="H781" s="53"/>
      <c r="I781" s="53"/>
      <c r="J781" s="60"/>
      <c r="K781" s="60"/>
      <c r="L781" s="60"/>
      <c r="M781" s="53"/>
      <c r="N781" s="61"/>
      <c r="O781" s="61"/>
      <c r="P781" s="53"/>
      <c r="Q781" s="62"/>
    </row>
    <row r="782" spans="1:17" ht="13.2">
      <c r="A782" s="58"/>
      <c r="B782" s="58"/>
      <c r="C782" s="58"/>
      <c r="D782" s="58"/>
      <c r="E782" s="58"/>
      <c r="F782" s="58"/>
      <c r="G782" s="59"/>
      <c r="H782" s="53"/>
      <c r="I782" s="53"/>
      <c r="J782" s="60"/>
      <c r="K782" s="60"/>
      <c r="L782" s="60"/>
      <c r="M782" s="53"/>
      <c r="N782" s="61"/>
      <c r="O782" s="61"/>
      <c r="P782" s="53"/>
      <c r="Q782" s="62"/>
    </row>
    <row r="783" spans="1:17" ht="13.2">
      <c r="A783" s="58"/>
      <c r="B783" s="58"/>
      <c r="C783" s="58"/>
      <c r="D783" s="58"/>
      <c r="E783" s="58"/>
      <c r="F783" s="58"/>
      <c r="G783" s="59"/>
      <c r="H783" s="53"/>
      <c r="I783" s="53"/>
      <c r="J783" s="60"/>
      <c r="K783" s="60"/>
      <c r="L783" s="60"/>
      <c r="M783" s="53"/>
      <c r="N783" s="61"/>
      <c r="O783" s="61"/>
      <c r="P783" s="53"/>
      <c r="Q783" s="62"/>
    </row>
    <row r="784" spans="1:17" ht="13.2">
      <c r="A784" s="58"/>
      <c r="B784" s="58"/>
      <c r="C784" s="58"/>
      <c r="D784" s="58"/>
      <c r="E784" s="58"/>
      <c r="F784" s="58"/>
      <c r="G784" s="59"/>
      <c r="H784" s="53"/>
      <c r="I784" s="53"/>
      <c r="J784" s="60"/>
      <c r="K784" s="60"/>
      <c r="L784" s="60"/>
      <c r="M784" s="53"/>
      <c r="N784" s="61"/>
      <c r="O784" s="61"/>
      <c r="P784" s="53"/>
      <c r="Q784" s="62"/>
    </row>
    <row r="785" spans="1:17" ht="13.2">
      <c r="A785" s="58"/>
      <c r="B785" s="58"/>
      <c r="C785" s="58"/>
      <c r="D785" s="58"/>
      <c r="E785" s="58"/>
      <c r="F785" s="58"/>
      <c r="G785" s="59"/>
      <c r="H785" s="53"/>
      <c r="I785" s="53"/>
      <c r="J785" s="60"/>
      <c r="K785" s="60"/>
      <c r="L785" s="60"/>
      <c r="M785" s="53"/>
      <c r="N785" s="61"/>
      <c r="O785" s="61"/>
      <c r="P785" s="53"/>
      <c r="Q785" s="62"/>
    </row>
    <row r="786" spans="1:17" ht="13.2">
      <c r="A786" s="58"/>
      <c r="B786" s="58"/>
      <c r="C786" s="58"/>
      <c r="D786" s="58"/>
      <c r="E786" s="58"/>
      <c r="F786" s="58"/>
      <c r="G786" s="59"/>
      <c r="H786" s="53"/>
      <c r="I786" s="53"/>
      <c r="J786" s="60"/>
      <c r="K786" s="60"/>
      <c r="L786" s="60"/>
      <c r="M786" s="53"/>
      <c r="N786" s="61"/>
      <c r="O786" s="61"/>
      <c r="P786" s="53"/>
      <c r="Q786" s="62"/>
    </row>
    <row r="787" spans="1:17" ht="13.2">
      <c r="A787" s="58"/>
      <c r="B787" s="58"/>
      <c r="C787" s="58"/>
      <c r="D787" s="58"/>
      <c r="E787" s="58"/>
      <c r="F787" s="58"/>
      <c r="G787" s="59"/>
      <c r="H787" s="53"/>
      <c r="I787" s="53"/>
      <c r="J787" s="60"/>
      <c r="K787" s="60"/>
      <c r="L787" s="60"/>
      <c r="M787" s="53"/>
      <c r="N787" s="61"/>
      <c r="O787" s="61"/>
      <c r="P787" s="53"/>
      <c r="Q787" s="62"/>
    </row>
    <row r="788" spans="1:17" ht="13.2">
      <c r="A788" s="58"/>
      <c r="B788" s="58"/>
      <c r="C788" s="58"/>
      <c r="D788" s="58"/>
      <c r="E788" s="58"/>
      <c r="F788" s="58"/>
      <c r="G788" s="59"/>
      <c r="H788" s="53"/>
      <c r="I788" s="53"/>
      <c r="J788" s="60"/>
      <c r="K788" s="60"/>
      <c r="L788" s="60"/>
      <c r="M788" s="53"/>
      <c r="N788" s="61"/>
      <c r="O788" s="61"/>
      <c r="P788" s="53"/>
      <c r="Q788" s="62"/>
    </row>
    <row r="789" spans="1:17" ht="13.2">
      <c r="A789" s="58"/>
      <c r="B789" s="58"/>
      <c r="C789" s="58"/>
      <c r="D789" s="58"/>
      <c r="E789" s="58"/>
      <c r="F789" s="58"/>
      <c r="G789" s="59"/>
      <c r="H789" s="53"/>
      <c r="I789" s="53"/>
      <c r="J789" s="60"/>
      <c r="K789" s="60"/>
      <c r="L789" s="60"/>
      <c r="M789" s="53"/>
      <c r="N789" s="61"/>
      <c r="O789" s="61"/>
      <c r="P789" s="53"/>
      <c r="Q789" s="62"/>
    </row>
    <row r="790" spans="1:17" ht="13.2">
      <c r="A790" s="58"/>
      <c r="B790" s="58"/>
      <c r="C790" s="58"/>
      <c r="D790" s="58"/>
      <c r="E790" s="58"/>
      <c r="F790" s="58"/>
      <c r="G790" s="59"/>
      <c r="H790" s="53"/>
      <c r="I790" s="53"/>
      <c r="J790" s="60"/>
      <c r="K790" s="60"/>
      <c r="L790" s="60"/>
      <c r="M790" s="53"/>
      <c r="N790" s="61"/>
      <c r="O790" s="61"/>
      <c r="P790" s="53"/>
      <c r="Q790" s="62"/>
    </row>
    <row r="791" spans="1:17" ht="13.2">
      <c r="A791" s="58"/>
      <c r="B791" s="58"/>
      <c r="C791" s="58"/>
      <c r="D791" s="58"/>
      <c r="E791" s="58"/>
      <c r="F791" s="58"/>
      <c r="G791" s="59"/>
      <c r="H791" s="53"/>
      <c r="I791" s="53"/>
      <c r="J791" s="60"/>
      <c r="K791" s="60"/>
      <c r="L791" s="60"/>
      <c r="M791" s="53"/>
      <c r="N791" s="61"/>
      <c r="O791" s="61"/>
      <c r="P791" s="53"/>
      <c r="Q791" s="62"/>
    </row>
    <row r="792" spans="1:17" ht="13.2">
      <c r="A792" s="58"/>
      <c r="B792" s="58"/>
      <c r="C792" s="58"/>
      <c r="D792" s="58"/>
      <c r="E792" s="58"/>
      <c r="F792" s="58"/>
      <c r="G792" s="59"/>
      <c r="H792" s="53"/>
      <c r="I792" s="53"/>
      <c r="J792" s="60"/>
      <c r="K792" s="60"/>
      <c r="L792" s="60"/>
      <c r="M792" s="53"/>
      <c r="N792" s="61"/>
      <c r="O792" s="61"/>
      <c r="P792" s="53"/>
      <c r="Q792" s="62"/>
    </row>
    <row r="793" spans="1:17" ht="13.2">
      <c r="A793" s="58"/>
      <c r="B793" s="58"/>
      <c r="C793" s="58"/>
      <c r="D793" s="58"/>
      <c r="E793" s="58"/>
      <c r="F793" s="58"/>
      <c r="G793" s="59"/>
      <c r="H793" s="53"/>
      <c r="I793" s="53"/>
      <c r="J793" s="60"/>
      <c r="K793" s="60"/>
      <c r="L793" s="60"/>
      <c r="M793" s="53"/>
      <c r="N793" s="61"/>
      <c r="O793" s="61"/>
      <c r="P793" s="53"/>
      <c r="Q793" s="62"/>
    </row>
    <row r="794" spans="1:17" ht="13.2">
      <c r="A794" s="58"/>
      <c r="B794" s="58"/>
      <c r="C794" s="58"/>
      <c r="D794" s="58"/>
      <c r="E794" s="58"/>
      <c r="F794" s="58"/>
      <c r="G794" s="59"/>
      <c r="H794" s="53"/>
      <c r="I794" s="53"/>
      <c r="J794" s="60"/>
      <c r="K794" s="60"/>
      <c r="L794" s="60"/>
      <c r="M794" s="53"/>
      <c r="N794" s="61"/>
      <c r="O794" s="61"/>
      <c r="P794" s="53"/>
      <c r="Q794" s="62"/>
    </row>
    <row r="795" spans="1:17" ht="13.2">
      <c r="A795" s="58"/>
      <c r="B795" s="58"/>
      <c r="C795" s="58"/>
      <c r="D795" s="58"/>
      <c r="E795" s="58"/>
      <c r="F795" s="58"/>
      <c r="G795" s="59"/>
      <c r="H795" s="53"/>
      <c r="I795" s="53"/>
      <c r="J795" s="60"/>
      <c r="K795" s="60"/>
      <c r="L795" s="60"/>
      <c r="M795" s="53"/>
      <c r="N795" s="61"/>
      <c r="O795" s="61"/>
      <c r="P795" s="53"/>
      <c r="Q795" s="62"/>
    </row>
    <row r="796" spans="1:17" ht="13.2">
      <c r="A796" s="58"/>
      <c r="B796" s="58"/>
      <c r="C796" s="58"/>
      <c r="D796" s="58"/>
      <c r="E796" s="58"/>
      <c r="F796" s="58"/>
      <c r="G796" s="59"/>
      <c r="H796" s="53"/>
      <c r="I796" s="53"/>
      <c r="J796" s="60"/>
      <c r="K796" s="60"/>
      <c r="L796" s="60"/>
      <c r="M796" s="53"/>
      <c r="N796" s="61"/>
      <c r="O796" s="61"/>
      <c r="P796" s="53"/>
      <c r="Q796" s="62"/>
    </row>
    <row r="797" spans="1:17" ht="13.2">
      <c r="A797" s="58"/>
      <c r="B797" s="58"/>
      <c r="C797" s="58"/>
      <c r="D797" s="58"/>
      <c r="E797" s="58"/>
      <c r="F797" s="58"/>
      <c r="G797" s="59"/>
      <c r="H797" s="53"/>
      <c r="I797" s="53"/>
      <c r="J797" s="60"/>
      <c r="K797" s="60"/>
      <c r="L797" s="60"/>
      <c r="M797" s="53"/>
      <c r="N797" s="61"/>
      <c r="O797" s="61"/>
      <c r="P797" s="53"/>
      <c r="Q797" s="62"/>
    </row>
    <row r="798" spans="1:17" ht="13.2">
      <c r="A798" s="58"/>
      <c r="B798" s="58"/>
      <c r="C798" s="58"/>
      <c r="D798" s="58"/>
      <c r="E798" s="58"/>
      <c r="F798" s="58"/>
      <c r="G798" s="59"/>
      <c r="H798" s="53"/>
      <c r="I798" s="53"/>
      <c r="J798" s="60"/>
      <c r="K798" s="60"/>
      <c r="L798" s="60"/>
      <c r="M798" s="53"/>
      <c r="N798" s="61"/>
      <c r="O798" s="61"/>
      <c r="P798" s="53"/>
      <c r="Q798" s="62"/>
    </row>
    <row r="799" spans="1:17" ht="13.2">
      <c r="A799" s="58"/>
      <c r="B799" s="58"/>
      <c r="C799" s="58"/>
      <c r="D799" s="58"/>
      <c r="E799" s="58"/>
      <c r="F799" s="58"/>
      <c r="G799" s="59"/>
      <c r="H799" s="53"/>
      <c r="I799" s="53"/>
      <c r="J799" s="60"/>
      <c r="K799" s="60"/>
      <c r="L799" s="60"/>
      <c r="M799" s="53"/>
      <c r="N799" s="61"/>
      <c r="O799" s="61"/>
      <c r="P799" s="53"/>
      <c r="Q799" s="62"/>
    </row>
    <row r="800" spans="1:17" ht="13.2">
      <c r="A800" s="58"/>
      <c r="B800" s="58"/>
      <c r="C800" s="58"/>
      <c r="D800" s="58"/>
      <c r="E800" s="58"/>
      <c r="F800" s="58"/>
      <c r="G800" s="59"/>
      <c r="H800" s="53"/>
      <c r="I800" s="53"/>
      <c r="J800" s="60"/>
      <c r="K800" s="60"/>
      <c r="L800" s="60"/>
      <c r="M800" s="53"/>
      <c r="N800" s="61"/>
      <c r="O800" s="61"/>
      <c r="P800" s="53"/>
      <c r="Q800" s="62"/>
    </row>
    <row r="801" spans="1:17" ht="13.2">
      <c r="A801" s="58"/>
      <c r="B801" s="58"/>
      <c r="C801" s="58"/>
      <c r="D801" s="58"/>
      <c r="E801" s="58"/>
      <c r="F801" s="58"/>
      <c r="G801" s="59"/>
      <c r="H801" s="53"/>
      <c r="I801" s="53"/>
      <c r="J801" s="60"/>
      <c r="K801" s="60"/>
      <c r="L801" s="60"/>
      <c r="M801" s="53"/>
      <c r="N801" s="61"/>
      <c r="O801" s="61"/>
      <c r="P801" s="53"/>
      <c r="Q801" s="62"/>
    </row>
    <row r="802" spans="1:17" ht="13.2">
      <c r="A802" s="58"/>
      <c r="B802" s="58"/>
      <c r="C802" s="58"/>
      <c r="D802" s="58"/>
      <c r="E802" s="58"/>
      <c r="F802" s="58"/>
      <c r="G802" s="59"/>
      <c r="H802" s="53"/>
      <c r="I802" s="53"/>
      <c r="J802" s="60"/>
      <c r="K802" s="60"/>
      <c r="L802" s="60"/>
      <c r="M802" s="53"/>
      <c r="N802" s="61"/>
      <c r="O802" s="61"/>
      <c r="P802" s="53"/>
      <c r="Q802" s="62"/>
    </row>
    <row r="803" spans="1:17" ht="13.2">
      <c r="A803" s="58"/>
      <c r="B803" s="58"/>
      <c r="C803" s="58"/>
      <c r="D803" s="58"/>
      <c r="E803" s="58"/>
      <c r="F803" s="58"/>
      <c r="G803" s="59"/>
      <c r="H803" s="53"/>
      <c r="I803" s="53"/>
      <c r="J803" s="60"/>
      <c r="K803" s="60"/>
      <c r="L803" s="60"/>
      <c r="M803" s="53"/>
      <c r="N803" s="61"/>
      <c r="O803" s="61"/>
      <c r="P803" s="53"/>
      <c r="Q803" s="62"/>
    </row>
    <row r="804" spans="1:17" ht="13.2">
      <c r="A804" s="58"/>
      <c r="B804" s="58"/>
      <c r="C804" s="58"/>
      <c r="D804" s="58"/>
      <c r="E804" s="58"/>
      <c r="F804" s="58"/>
      <c r="G804" s="59"/>
      <c r="H804" s="53"/>
      <c r="I804" s="53"/>
      <c r="J804" s="60"/>
      <c r="K804" s="60"/>
      <c r="L804" s="60"/>
      <c r="M804" s="53"/>
      <c r="N804" s="61"/>
      <c r="O804" s="61"/>
      <c r="P804" s="53"/>
      <c r="Q804" s="62"/>
    </row>
    <row r="805" spans="1:17" ht="13.2">
      <c r="A805" s="58"/>
      <c r="B805" s="58"/>
      <c r="C805" s="58"/>
      <c r="D805" s="58"/>
      <c r="E805" s="58"/>
      <c r="F805" s="58"/>
      <c r="G805" s="59"/>
      <c r="H805" s="53"/>
      <c r="I805" s="53"/>
      <c r="J805" s="60"/>
      <c r="K805" s="60"/>
      <c r="L805" s="60"/>
      <c r="M805" s="53"/>
      <c r="N805" s="61"/>
      <c r="O805" s="61"/>
      <c r="P805" s="53"/>
      <c r="Q805" s="62"/>
    </row>
    <row r="806" spans="1:17" ht="13.2">
      <c r="A806" s="58"/>
      <c r="B806" s="58"/>
      <c r="C806" s="58"/>
      <c r="D806" s="58"/>
      <c r="E806" s="58"/>
      <c r="F806" s="58"/>
      <c r="G806" s="59"/>
      <c r="H806" s="53"/>
      <c r="I806" s="53"/>
      <c r="J806" s="60"/>
      <c r="K806" s="60"/>
      <c r="L806" s="60"/>
      <c r="M806" s="53"/>
      <c r="N806" s="61"/>
      <c r="O806" s="61"/>
      <c r="P806" s="53"/>
      <c r="Q806" s="62"/>
    </row>
    <row r="807" spans="1:17" ht="13.2">
      <c r="A807" s="58"/>
      <c r="B807" s="58"/>
      <c r="C807" s="58"/>
      <c r="D807" s="58"/>
      <c r="E807" s="58"/>
      <c r="F807" s="58"/>
      <c r="G807" s="59"/>
      <c r="H807" s="53"/>
      <c r="I807" s="53"/>
      <c r="J807" s="60"/>
      <c r="K807" s="60"/>
      <c r="L807" s="60"/>
      <c r="M807" s="53"/>
      <c r="N807" s="61"/>
      <c r="O807" s="61"/>
      <c r="P807" s="53"/>
      <c r="Q807" s="62"/>
    </row>
    <row r="808" spans="1:17" ht="13.2">
      <c r="A808" s="58"/>
      <c r="B808" s="58"/>
      <c r="C808" s="58"/>
      <c r="D808" s="58"/>
      <c r="E808" s="58"/>
      <c r="F808" s="58"/>
      <c r="G808" s="59"/>
      <c r="H808" s="53"/>
      <c r="I808" s="53"/>
      <c r="J808" s="60"/>
      <c r="K808" s="60"/>
      <c r="L808" s="60"/>
      <c r="M808" s="53"/>
      <c r="N808" s="61"/>
      <c r="O808" s="61"/>
      <c r="P808" s="53"/>
      <c r="Q808" s="62"/>
    </row>
    <row r="809" spans="1:17" ht="13.2">
      <c r="A809" s="58"/>
      <c r="B809" s="58"/>
      <c r="C809" s="58"/>
      <c r="D809" s="58"/>
      <c r="E809" s="58"/>
      <c r="F809" s="58"/>
      <c r="G809" s="59"/>
      <c r="H809" s="53"/>
      <c r="I809" s="53"/>
      <c r="J809" s="60"/>
      <c r="K809" s="60"/>
      <c r="L809" s="60"/>
      <c r="M809" s="53"/>
      <c r="N809" s="61"/>
      <c r="O809" s="61"/>
      <c r="P809" s="53"/>
      <c r="Q809" s="62"/>
    </row>
    <row r="810" spans="1:17" ht="13.2">
      <c r="A810" s="58"/>
      <c r="B810" s="58"/>
      <c r="C810" s="58"/>
      <c r="D810" s="58"/>
      <c r="E810" s="58"/>
      <c r="F810" s="58"/>
      <c r="G810" s="59"/>
      <c r="H810" s="53"/>
      <c r="I810" s="53"/>
      <c r="J810" s="60"/>
      <c r="K810" s="60"/>
      <c r="L810" s="60"/>
      <c r="M810" s="53"/>
      <c r="N810" s="61"/>
      <c r="O810" s="61"/>
      <c r="P810" s="53"/>
      <c r="Q810" s="62"/>
    </row>
    <row r="811" spans="1:17" ht="13.2">
      <c r="A811" s="58"/>
      <c r="B811" s="58"/>
      <c r="C811" s="58"/>
      <c r="D811" s="58"/>
      <c r="E811" s="58"/>
      <c r="F811" s="58"/>
      <c r="G811" s="59"/>
      <c r="H811" s="53"/>
      <c r="I811" s="53"/>
      <c r="J811" s="60"/>
      <c r="K811" s="60"/>
      <c r="L811" s="60"/>
      <c r="M811" s="53"/>
      <c r="N811" s="61"/>
      <c r="O811" s="61"/>
      <c r="P811" s="53"/>
      <c r="Q811" s="62"/>
    </row>
    <row r="812" spans="1:17" ht="13.2">
      <c r="A812" s="58"/>
      <c r="B812" s="58"/>
      <c r="C812" s="58"/>
      <c r="D812" s="58"/>
      <c r="E812" s="58"/>
      <c r="F812" s="58"/>
      <c r="G812" s="59"/>
      <c r="H812" s="53"/>
      <c r="I812" s="53"/>
      <c r="J812" s="60"/>
      <c r="K812" s="60"/>
      <c r="L812" s="60"/>
      <c r="M812" s="53"/>
      <c r="N812" s="61"/>
      <c r="O812" s="61"/>
      <c r="P812" s="53"/>
      <c r="Q812" s="62"/>
    </row>
    <row r="813" spans="1:17" ht="13.2">
      <c r="A813" s="58"/>
      <c r="B813" s="58"/>
      <c r="C813" s="58"/>
      <c r="D813" s="58"/>
      <c r="E813" s="58"/>
      <c r="F813" s="58"/>
      <c r="G813" s="59"/>
      <c r="H813" s="53"/>
      <c r="I813" s="53"/>
      <c r="J813" s="60"/>
      <c r="K813" s="60"/>
      <c r="L813" s="60"/>
      <c r="M813" s="53"/>
      <c r="N813" s="61"/>
      <c r="O813" s="61"/>
      <c r="P813" s="53"/>
      <c r="Q813" s="62"/>
    </row>
    <row r="814" spans="1:17" ht="13.2">
      <c r="A814" s="58"/>
      <c r="B814" s="58"/>
      <c r="C814" s="58"/>
      <c r="D814" s="58"/>
      <c r="E814" s="58"/>
      <c r="F814" s="58"/>
      <c r="G814" s="59"/>
      <c r="H814" s="53"/>
      <c r="I814" s="53"/>
      <c r="J814" s="60"/>
      <c r="K814" s="60"/>
      <c r="L814" s="60"/>
      <c r="M814" s="53"/>
      <c r="N814" s="61"/>
      <c r="O814" s="61"/>
      <c r="P814" s="53"/>
      <c r="Q814" s="62"/>
    </row>
    <row r="815" spans="1:17" ht="13.2">
      <c r="A815" s="58"/>
      <c r="B815" s="58"/>
      <c r="C815" s="58"/>
      <c r="D815" s="58"/>
      <c r="E815" s="58"/>
      <c r="F815" s="58"/>
      <c r="G815" s="59"/>
      <c r="H815" s="53"/>
      <c r="I815" s="53"/>
      <c r="J815" s="60"/>
      <c r="K815" s="60"/>
      <c r="L815" s="60"/>
      <c r="M815" s="53"/>
      <c r="N815" s="61"/>
      <c r="O815" s="61"/>
      <c r="P815" s="53"/>
      <c r="Q815" s="62"/>
    </row>
    <row r="816" spans="1:17" ht="13.2">
      <c r="A816" s="58"/>
      <c r="B816" s="58"/>
      <c r="C816" s="58"/>
      <c r="D816" s="58"/>
      <c r="E816" s="58"/>
      <c r="F816" s="58"/>
      <c r="G816" s="59"/>
      <c r="H816" s="53"/>
      <c r="I816" s="53"/>
      <c r="J816" s="60"/>
      <c r="K816" s="60"/>
      <c r="L816" s="60"/>
      <c r="M816" s="53"/>
      <c r="N816" s="61"/>
      <c r="O816" s="61"/>
      <c r="P816" s="53"/>
      <c r="Q816" s="62"/>
    </row>
    <row r="817" spans="1:17" ht="13.2">
      <c r="A817" s="58"/>
      <c r="B817" s="58"/>
      <c r="C817" s="58"/>
      <c r="D817" s="58"/>
      <c r="E817" s="58"/>
      <c r="F817" s="58"/>
      <c r="G817" s="59"/>
      <c r="H817" s="53"/>
      <c r="I817" s="53"/>
      <c r="J817" s="60"/>
      <c r="K817" s="60"/>
      <c r="L817" s="60"/>
      <c r="M817" s="53"/>
      <c r="N817" s="61"/>
      <c r="O817" s="61"/>
      <c r="P817" s="53"/>
      <c r="Q817" s="62"/>
    </row>
    <row r="818" spans="1:17" ht="13.2">
      <c r="A818" s="58"/>
      <c r="B818" s="58"/>
      <c r="C818" s="58"/>
      <c r="D818" s="58"/>
      <c r="E818" s="58"/>
      <c r="F818" s="58"/>
      <c r="G818" s="59"/>
      <c r="H818" s="53"/>
      <c r="I818" s="53"/>
      <c r="J818" s="60"/>
      <c r="K818" s="60"/>
      <c r="L818" s="60"/>
      <c r="M818" s="53"/>
      <c r="N818" s="61"/>
      <c r="O818" s="61"/>
      <c r="P818" s="53"/>
      <c r="Q818" s="62"/>
    </row>
    <row r="819" spans="1:17" ht="13.2">
      <c r="A819" s="58"/>
      <c r="B819" s="58"/>
      <c r="C819" s="58"/>
      <c r="D819" s="58"/>
      <c r="E819" s="58"/>
      <c r="F819" s="58"/>
      <c r="G819" s="59"/>
      <c r="H819" s="53"/>
      <c r="I819" s="53"/>
      <c r="J819" s="60"/>
      <c r="K819" s="60"/>
      <c r="L819" s="60"/>
      <c r="M819" s="53"/>
      <c r="N819" s="61"/>
      <c r="O819" s="61"/>
      <c r="P819" s="53"/>
      <c r="Q819" s="62"/>
    </row>
    <row r="820" spans="1:17" ht="13.2">
      <c r="A820" s="58"/>
      <c r="B820" s="58"/>
      <c r="C820" s="58"/>
      <c r="D820" s="58"/>
      <c r="E820" s="58"/>
      <c r="F820" s="58"/>
      <c r="G820" s="59"/>
      <c r="H820" s="53"/>
      <c r="I820" s="53"/>
      <c r="J820" s="60"/>
      <c r="K820" s="60"/>
      <c r="L820" s="60"/>
      <c r="M820" s="53"/>
      <c r="N820" s="61"/>
      <c r="O820" s="61"/>
      <c r="P820" s="53"/>
      <c r="Q820" s="62"/>
    </row>
    <row r="821" spans="1:17" ht="13.2">
      <c r="A821" s="58"/>
      <c r="B821" s="58"/>
      <c r="C821" s="58"/>
      <c r="D821" s="58"/>
      <c r="E821" s="58"/>
      <c r="F821" s="58"/>
      <c r="G821" s="59"/>
      <c r="H821" s="53"/>
      <c r="I821" s="53"/>
      <c r="J821" s="60"/>
      <c r="K821" s="60"/>
      <c r="L821" s="60"/>
      <c r="M821" s="53"/>
      <c r="N821" s="61"/>
      <c r="O821" s="61"/>
      <c r="P821" s="53"/>
      <c r="Q821" s="62"/>
    </row>
    <row r="822" spans="1:17" ht="13.2">
      <c r="A822" s="58"/>
      <c r="B822" s="58"/>
      <c r="C822" s="58"/>
      <c r="D822" s="58"/>
      <c r="E822" s="58"/>
      <c r="F822" s="58"/>
      <c r="G822" s="59"/>
      <c r="H822" s="53"/>
      <c r="I822" s="53"/>
      <c r="J822" s="60"/>
      <c r="K822" s="60"/>
      <c r="L822" s="60"/>
      <c r="M822" s="53"/>
      <c r="N822" s="61"/>
      <c r="O822" s="61"/>
      <c r="P822" s="53"/>
      <c r="Q822" s="62"/>
    </row>
    <row r="823" spans="1:17" ht="13.2">
      <c r="A823" s="58"/>
      <c r="B823" s="58"/>
      <c r="C823" s="58"/>
      <c r="D823" s="58"/>
      <c r="E823" s="58"/>
      <c r="F823" s="58"/>
      <c r="G823" s="59"/>
      <c r="H823" s="53"/>
      <c r="I823" s="53"/>
      <c r="J823" s="60"/>
      <c r="K823" s="60"/>
      <c r="L823" s="60"/>
      <c r="M823" s="53"/>
      <c r="N823" s="61"/>
      <c r="O823" s="61"/>
      <c r="P823" s="53"/>
      <c r="Q823" s="62"/>
    </row>
    <row r="824" spans="1:17" ht="13.2">
      <c r="A824" s="58"/>
      <c r="B824" s="58"/>
      <c r="C824" s="58"/>
      <c r="D824" s="58"/>
      <c r="E824" s="58"/>
      <c r="F824" s="58"/>
      <c r="G824" s="59"/>
      <c r="H824" s="53"/>
      <c r="I824" s="53"/>
      <c r="J824" s="60"/>
      <c r="K824" s="60"/>
      <c r="L824" s="60"/>
      <c r="M824" s="53"/>
      <c r="N824" s="61"/>
      <c r="O824" s="61"/>
      <c r="P824" s="53"/>
      <c r="Q824" s="62"/>
    </row>
    <row r="825" spans="1:17" ht="13.2">
      <c r="A825" s="58"/>
      <c r="B825" s="58"/>
      <c r="C825" s="58"/>
      <c r="D825" s="58"/>
      <c r="E825" s="58"/>
      <c r="F825" s="58"/>
      <c r="G825" s="59"/>
      <c r="H825" s="53"/>
      <c r="I825" s="53"/>
      <c r="J825" s="60"/>
      <c r="K825" s="60"/>
      <c r="L825" s="60"/>
      <c r="M825" s="53"/>
      <c r="N825" s="61"/>
      <c r="O825" s="61"/>
      <c r="P825" s="53"/>
      <c r="Q825" s="62"/>
    </row>
    <row r="826" spans="1:17" ht="13.2">
      <c r="A826" s="58"/>
      <c r="B826" s="58"/>
      <c r="C826" s="58"/>
      <c r="D826" s="58"/>
      <c r="E826" s="58"/>
      <c r="F826" s="58"/>
      <c r="G826" s="59"/>
      <c r="H826" s="53"/>
      <c r="I826" s="53"/>
      <c r="J826" s="60"/>
      <c r="K826" s="60"/>
      <c r="L826" s="60"/>
      <c r="M826" s="53"/>
      <c r="N826" s="61"/>
      <c r="O826" s="61"/>
      <c r="P826" s="53"/>
      <c r="Q826" s="62"/>
    </row>
    <row r="827" spans="1:17" ht="13.2">
      <c r="A827" s="58"/>
      <c r="B827" s="58"/>
      <c r="C827" s="58"/>
      <c r="D827" s="58"/>
      <c r="E827" s="58"/>
      <c r="F827" s="58"/>
      <c r="G827" s="59"/>
      <c r="H827" s="53"/>
      <c r="I827" s="53"/>
      <c r="J827" s="60"/>
      <c r="K827" s="60"/>
      <c r="L827" s="60"/>
      <c r="M827" s="53"/>
      <c r="N827" s="61"/>
      <c r="O827" s="61"/>
      <c r="P827" s="53"/>
      <c r="Q827" s="62"/>
    </row>
    <row r="828" spans="1:17" ht="13.2">
      <c r="A828" s="58"/>
      <c r="B828" s="58"/>
      <c r="C828" s="58"/>
      <c r="D828" s="58"/>
      <c r="E828" s="58"/>
      <c r="F828" s="58"/>
      <c r="G828" s="59"/>
      <c r="H828" s="53"/>
      <c r="I828" s="53"/>
      <c r="J828" s="60"/>
      <c r="K828" s="60"/>
      <c r="L828" s="60"/>
      <c r="M828" s="53"/>
      <c r="N828" s="61"/>
      <c r="O828" s="61"/>
      <c r="P828" s="53"/>
      <c r="Q828" s="62"/>
    </row>
    <row r="829" spans="1:17" ht="13.2">
      <c r="A829" s="58"/>
      <c r="B829" s="58"/>
      <c r="C829" s="58"/>
      <c r="D829" s="58"/>
      <c r="E829" s="58"/>
      <c r="F829" s="58"/>
      <c r="G829" s="59"/>
      <c r="H829" s="53"/>
      <c r="I829" s="53"/>
      <c r="J829" s="60"/>
      <c r="K829" s="60"/>
      <c r="L829" s="60"/>
      <c r="M829" s="53"/>
      <c r="N829" s="61"/>
      <c r="O829" s="61"/>
      <c r="P829" s="53"/>
      <c r="Q829" s="62"/>
    </row>
    <row r="830" spans="1:17" ht="13.2">
      <c r="A830" s="58"/>
      <c r="B830" s="58"/>
      <c r="C830" s="58"/>
      <c r="D830" s="58"/>
      <c r="E830" s="58"/>
      <c r="F830" s="58"/>
      <c r="G830" s="59"/>
      <c r="H830" s="53"/>
      <c r="I830" s="53"/>
      <c r="J830" s="60"/>
      <c r="K830" s="60"/>
      <c r="L830" s="60"/>
      <c r="M830" s="53"/>
      <c r="N830" s="61"/>
      <c r="O830" s="61"/>
      <c r="P830" s="53"/>
      <c r="Q830" s="62"/>
    </row>
    <row r="831" spans="1:17" ht="13.2">
      <c r="A831" s="58"/>
      <c r="B831" s="58"/>
      <c r="C831" s="58"/>
      <c r="D831" s="58"/>
      <c r="E831" s="58"/>
      <c r="F831" s="58"/>
      <c r="G831" s="59"/>
      <c r="H831" s="53"/>
      <c r="I831" s="53"/>
      <c r="J831" s="60"/>
      <c r="K831" s="60"/>
      <c r="L831" s="60"/>
      <c r="M831" s="53"/>
      <c r="N831" s="61"/>
      <c r="O831" s="61"/>
      <c r="P831" s="53"/>
      <c r="Q831" s="62"/>
    </row>
    <row r="832" spans="1:17" ht="13.2">
      <c r="A832" s="58"/>
      <c r="B832" s="58"/>
      <c r="C832" s="58"/>
      <c r="D832" s="58"/>
      <c r="E832" s="58"/>
      <c r="F832" s="58"/>
      <c r="G832" s="59"/>
      <c r="H832" s="53"/>
      <c r="I832" s="53"/>
      <c r="J832" s="60"/>
      <c r="K832" s="60"/>
      <c r="L832" s="60"/>
      <c r="M832" s="53"/>
      <c r="N832" s="61"/>
      <c r="O832" s="61"/>
      <c r="P832" s="53"/>
      <c r="Q832" s="62"/>
    </row>
    <row r="833" spans="1:17" ht="13.2">
      <c r="A833" s="58"/>
      <c r="B833" s="58"/>
      <c r="C833" s="58"/>
      <c r="D833" s="58"/>
      <c r="E833" s="58"/>
      <c r="F833" s="58"/>
      <c r="G833" s="59"/>
      <c r="H833" s="53"/>
      <c r="I833" s="53"/>
      <c r="J833" s="60"/>
      <c r="K833" s="60"/>
      <c r="L833" s="60"/>
      <c r="M833" s="53"/>
      <c r="N833" s="61"/>
      <c r="O833" s="61"/>
      <c r="P833" s="53"/>
      <c r="Q833" s="62"/>
    </row>
    <row r="834" spans="1:17" ht="13.2">
      <c r="A834" s="58"/>
      <c r="B834" s="58"/>
      <c r="C834" s="58"/>
      <c r="D834" s="58"/>
      <c r="E834" s="58"/>
      <c r="F834" s="58"/>
      <c r="G834" s="59"/>
      <c r="H834" s="53"/>
      <c r="I834" s="53"/>
      <c r="J834" s="60"/>
      <c r="K834" s="60"/>
      <c r="L834" s="60"/>
      <c r="M834" s="53"/>
      <c r="N834" s="61"/>
      <c r="O834" s="61"/>
      <c r="P834" s="53"/>
      <c r="Q834" s="62"/>
    </row>
    <row r="835" spans="1:17" ht="13.2">
      <c r="A835" s="58"/>
      <c r="B835" s="58"/>
      <c r="C835" s="58"/>
      <c r="D835" s="58"/>
      <c r="E835" s="58"/>
      <c r="F835" s="58"/>
      <c r="G835" s="59"/>
      <c r="H835" s="53"/>
      <c r="I835" s="53"/>
      <c r="J835" s="60"/>
      <c r="K835" s="60"/>
      <c r="L835" s="60"/>
      <c r="M835" s="53"/>
      <c r="N835" s="61"/>
      <c r="O835" s="61"/>
      <c r="P835" s="53"/>
      <c r="Q835" s="62"/>
    </row>
    <row r="836" spans="1:17" ht="13.2">
      <c r="A836" s="58"/>
      <c r="B836" s="58"/>
      <c r="C836" s="58"/>
      <c r="D836" s="58"/>
      <c r="E836" s="58"/>
      <c r="F836" s="58"/>
      <c r="G836" s="59"/>
      <c r="H836" s="53"/>
      <c r="I836" s="53"/>
      <c r="J836" s="60"/>
      <c r="K836" s="60"/>
      <c r="L836" s="60"/>
      <c r="M836" s="53"/>
      <c r="N836" s="61"/>
      <c r="O836" s="61"/>
      <c r="P836" s="53"/>
      <c r="Q836" s="62"/>
    </row>
    <row r="837" spans="1:17" ht="13.2">
      <c r="A837" s="58"/>
      <c r="B837" s="58"/>
      <c r="C837" s="58"/>
      <c r="D837" s="58"/>
      <c r="E837" s="58"/>
      <c r="F837" s="58"/>
      <c r="G837" s="59"/>
      <c r="H837" s="53"/>
      <c r="I837" s="53"/>
      <c r="J837" s="60"/>
      <c r="K837" s="60"/>
      <c r="L837" s="60"/>
      <c r="M837" s="53"/>
      <c r="N837" s="61"/>
      <c r="O837" s="61"/>
      <c r="P837" s="53"/>
      <c r="Q837" s="62"/>
    </row>
    <row r="838" spans="1:17" ht="13.2">
      <c r="A838" s="58"/>
      <c r="B838" s="58"/>
      <c r="C838" s="58"/>
      <c r="D838" s="58"/>
      <c r="E838" s="58"/>
      <c r="F838" s="58"/>
      <c r="G838" s="59"/>
      <c r="H838" s="53"/>
      <c r="I838" s="53"/>
      <c r="J838" s="60"/>
      <c r="K838" s="60"/>
      <c r="L838" s="60"/>
      <c r="M838" s="53"/>
      <c r="N838" s="61"/>
      <c r="O838" s="61"/>
      <c r="P838" s="53"/>
      <c r="Q838" s="62"/>
    </row>
    <row r="839" spans="1:17" ht="13.2">
      <c r="A839" s="58"/>
      <c r="B839" s="58"/>
      <c r="C839" s="58"/>
      <c r="D839" s="58"/>
      <c r="E839" s="58"/>
      <c r="F839" s="58"/>
      <c r="G839" s="59"/>
      <c r="H839" s="53"/>
      <c r="I839" s="53"/>
      <c r="J839" s="60"/>
      <c r="K839" s="60"/>
      <c r="L839" s="60"/>
      <c r="M839" s="53"/>
      <c r="N839" s="61"/>
      <c r="O839" s="61"/>
      <c r="P839" s="53"/>
      <c r="Q839" s="62"/>
    </row>
    <row r="840" spans="1:17" ht="13.2">
      <c r="A840" s="58"/>
      <c r="B840" s="58"/>
      <c r="C840" s="58"/>
      <c r="D840" s="58"/>
      <c r="E840" s="58"/>
      <c r="F840" s="58"/>
      <c r="G840" s="59"/>
      <c r="H840" s="53"/>
      <c r="I840" s="53"/>
      <c r="J840" s="60"/>
      <c r="K840" s="60"/>
      <c r="L840" s="60"/>
      <c r="M840" s="53"/>
      <c r="N840" s="61"/>
      <c r="O840" s="61"/>
      <c r="P840" s="53"/>
      <c r="Q840" s="62"/>
    </row>
    <row r="841" spans="1:17" ht="13.2">
      <c r="A841" s="58"/>
      <c r="B841" s="58"/>
      <c r="C841" s="58"/>
      <c r="D841" s="58"/>
      <c r="E841" s="58"/>
      <c r="F841" s="58"/>
      <c r="G841" s="59"/>
      <c r="H841" s="53"/>
      <c r="I841" s="53"/>
      <c r="J841" s="60"/>
      <c r="K841" s="60"/>
      <c r="L841" s="60"/>
      <c r="M841" s="53"/>
      <c r="N841" s="61"/>
      <c r="O841" s="61"/>
      <c r="P841" s="53"/>
      <c r="Q841" s="62"/>
    </row>
    <row r="842" spans="1:17" ht="13.2">
      <c r="A842" s="58"/>
      <c r="B842" s="58"/>
      <c r="C842" s="58"/>
      <c r="D842" s="58"/>
      <c r="E842" s="58"/>
      <c r="F842" s="58"/>
      <c r="G842" s="59"/>
      <c r="H842" s="53"/>
      <c r="I842" s="53"/>
      <c r="J842" s="60"/>
      <c r="K842" s="60"/>
      <c r="L842" s="60"/>
      <c r="M842" s="53"/>
      <c r="N842" s="61"/>
      <c r="O842" s="61"/>
      <c r="P842" s="53"/>
      <c r="Q842" s="62"/>
    </row>
    <row r="843" spans="1:17" ht="13.2">
      <c r="A843" s="58"/>
      <c r="B843" s="58"/>
      <c r="C843" s="58"/>
      <c r="D843" s="58"/>
      <c r="E843" s="58"/>
      <c r="F843" s="58"/>
      <c r="G843" s="59"/>
      <c r="H843" s="53"/>
      <c r="I843" s="53"/>
      <c r="J843" s="60"/>
      <c r="K843" s="60"/>
      <c r="L843" s="60"/>
      <c r="M843" s="53"/>
      <c r="N843" s="61"/>
      <c r="O843" s="61"/>
      <c r="P843" s="53"/>
      <c r="Q843" s="62"/>
    </row>
    <row r="844" spans="1:17" ht="13.2">
      <c r="A844" s="58"/>
      <c r="B844" s="58"/>
      <c r="C844" s="58"/>
      <c r="D844" s="58"/>
      <c r="E844" s="58"/>
      <c r="F844" s="58"/>
      <c r="G844" s="59"/>
      <c r="H844" s="53"/>
      <c r="I844" s="53"/>
      <c r="J844" s="60"/>
      <c r="K844" s="60"/>
      <c r="L844" s="60"/>
      <c r="M844" s="53"/>
      <c r="N844" s="61"/>
      <c r="O844" s="61"/>
      <c r="P844" s="53"/>
      <c r="Q844" s="62"/>
    </row>
    <row r="845" spans="1:17" ht="13.2">
      <c r="A845" s="58"/>
      <c r="B845" s="58"/>
      <c r="C845" s="58"/>
      <c r="D845" s="58"/>
      <c r="E845" s="58"/>
      <c r="F845" s="58"/>
      <c r="G845" s="59"/>
      <c r="H845" s="53"/>
      <c r="I845" s="53"/>
      <c r="J845" s="60"/>
      <c r="K845" s="60"/>
      <c r="L845" s="60"/>
      <c r="M845" s="53"/>
      <c r="N845" s="61"/>
      <c r="O845" s="61"/>
      <c r="P845" s="53"/>
      <c r="Q845" s="62"/>
    </row>
    <row r="846" spans="1:17" ht="13.2">
      <c r="A846" s="58"/>
      <c r="B846" s="58"/>
      <c r="C846" s="58"/>
      <c r="D846" s="58"/>
      <c r="E846" s="58"/>
      <c r="F846" s="58"/>
      <c r="G846" s="59"/>
      <c r="H846" s="53"/>
      <c r="I846" s="53"/>
      <c r="J846" s="60"/>
      <c r="K846" s="60"/>
      <c r="L846" s="60"/>
      <c r="M846" s="53"/>
      <c r="N846" s="61"/>
      <c r="O846" s="61"/>
      <c r="P846" s="53"/>
      <c r="Q846" s="62"/>
    </row>
    <row r="847" spans="1:17" ht="13.2">
      <c r="A847" s="58"/>
      <c r="B847" s="58"/>
      <c r="C847" s="58"/>
      <c r="D847" s="58"/>
      <c r="E847" s="58"/>
      <c r="F847" s="58"/>
      <c r="G847" s="59"/>
      <c r="H847" s="53"/>
      <c r="I847" s="53"/>
      <c r="J847" s="60"/>
      <c r="K847" s="60"/>
      <c r="L847" s="60"/>
      <c r="M847" s="53"/>
      <c r="N847" s="61"/>
      <c r="O847" s="61"/>
      <c r="P847" s="53"/>
      <c r="Q847" s="62"/>
    </row>
    <row r="848" spans="1:17" ht="13.2">
      <c r="A848" s="58"/>
      <c r="B848" s="58"/>
      <c r="C848" s="58"/>
      <c r="D848" s="58"/>
      <c r="E848" s="58"/>
      <c r="F848" s="58"/>
      <c r="G848" s="59"/>
      <c r="H848" s="53"/>
      <c r="I848" s="53"/>
      <c r="J848" s="60"/>
      <c r="K848" s="60"/>
      <c r="L848" s="60"/>
      <c r="M848" s="53"/>
      <c r="N848" s="61"/>
      <c r="O848" s="61"/>
      <c r="P848" s="53"/>
      <c r="Q848" s="62"/>
    </row>
    <row r="849" spans="1:17" ht="13.2">
      <c r="A849" s="58"/>
      <c r="B849" s="58"/>
      <c r="C849" s="58"/>
      <c r="D849" s="58"/>
      <c r="E849" s="58"/>
      <c r="F849" s="58"/>
      <c r="G849" s="59"/>
      <c r="H849" s="53"/>
      <c r="I849" s="53"/>
      <c r="J849" s="60"/>
      <c r="K849" s="60"/>
      <c r="L849" s="60"/>
      <c r="M849" s="53"/>
      <c r="N849" s="61"/>
      <c r="O849" s="61"/>
      <c r="P849" s="53"/>
      <c r="Q849" s="62"/>
    </row>
    <row r="850" spans="1:17" ht="13.2">
      <c r="A850" s="58"/>
      <c r="B850" s="58"/>
      <c r="C850" s="58"/>
      <c r="D850" s="58"/>
      <c r="E850" s="58"/>
      <c r="F850" s="58"/>
      <c r="G850" s="59"/>
      <c r="H850" s="53"/>
      <c r="I850" s="53"/>
      <c r="J850" s="60"/>
      <c r="K850" s="60"/>
      <c r="L850" s="60"/>
      <c r="M850" s="53"/>
      <c r="N850" s="61"/>
      <c r="O850" s="61"/>
      <c r="P850" s="53"/>
      <c r="Q850" s="62"/>
    </row>
    <row r="851" spans="1:17" ht="13.2">
      <c r="A851" s="58"/>
      <c r="B851" s="58"/>
      <c r="C851" s="58"/>
      <c r="D851" s="58"/>
      <c r="E851" s="58"/>
      <c r="F851" s="58"/>
      <c r="G851" s="59"/>
      <c r="H851" s="53"/>
      <c r="I851" s="53"/>
      <c r="J851" s="60"/>
      <c r="K851" s="60"/>
      <c r="L851" s="60"/>
      <c r="M851" s="53"/>
      <c r="N851" s="61"/>
      <c r="O851" s="61"/>
      <c r="P851" s="53"/>
      <c r="Q851" s="62"/>
    </row>
    <row r="852" spans="1:17" ht="13.2">
      <c r="A852" s="58"/>
      <c r="B852" s="58"/>
      <c r="C852" s="58"/>
      <c r="D852" s="58"/>
      <c r="E852" s="58"/>
      <c r="F852" s="58"/>
      <c r="G852" s="59"/>
      <c r="H852" s="53"/>
      <c r="I852" s="53"/>
      <c r="J852" s="60"/>
      <c r="K852" s="60"/>
      <c r="L852" s="60"/>
      <c r="M852" s="53"/>
      <c r="N852" s="61"/>
      <c r="O852" s="61"/>
      <c r="P852" s="53"/>
      <c r="Q852" s="62"/>
    </row>
    <row r="853" spans="1:17" ht="13.2">
      <c r="A853" s="58"/>
      <c r="B853" s="58"/>
      <c r="C853" s="58"/>
      <c r="D853" s="58"/>
      <c r="E853" s="58"/>
      <c r="F853" s="58"/>
      <c r="G853" s="59"/>
      <c r="H853" s="53"/>
      <c r="I853" s="53"/>
      <c r="J853" s="60"/>
      <c r="K853" s="60"/>
      <c r="L853" s="60"/>
      <c r="M853" s="53"/>
      <c r="N853" s="61"/>
      <c r="O853" s="61"/>
      <c r="P853" s="53"/>
      <c r="Q853" s="62"/>
    </row>
    <row r="854" spans="1:17" ht="13.2">
      <c r="A854" s="58"/>
      <c r="B854" s="58"/>
      <c r="C854" s="58"/>
      <c r="D854" s="58"/>
      <c r="E854" s="58"/>
      <c r="F854" s="58"/>
      <c r="G854" s="59"/>
      <c r="H854" s="53"/>
      <c r="I854" s="53"/>
      <c r="J854" s="60"/>
      <c r="K854" s="60"/>
      <c r="L854" s="60"/>
      <c r="M854" s="53"/>
      <c r="N854" s="61"/>
      <c r="O854" s="61"/>
      <c r="P854" s="53"/>
      <c r="Q854" s="62"/>
    </row>
    <row r="855" spans="1:17" ht="13.2">
      <c r="A855" s="58"/>
      <c r="B855" s="58"/>
      <c r="C855" s="58"/>
      <c r="D855" s="58"/>
      <c r="E855" s="58"/>
      <c r="F855" s="58"/>
      <c r="G855" s="59"/>
      <c r="H855" s="53"/>
      <c r="I855" s="53"/>
      <c r="J855" s="60"/>
      <c r="K855" s="60"/>
      <c r="L855" s="60"/>
      <c r="M855" s="53"/>
      <c r="N855" s="61"/>
      <c r="O855" s="61"/>
      <c r="P855" s="53"/>
      <c r="Q855" s="62"/>
    </row>
    <row r="856" spans="1:17" ht="13.2">
      <c r="A856" s="58"/>
      <c r="B856" s="58"/>
      <c r="C856" s="58"/>
      <c r="D856" s="58"/>
      <c r="E856" s="58"/>
      <c r="F856" s="58"/>
      <c r="G856" s="59"/>
      <c r="H856" s="53"/>
      <c r="I856" s="53"/>
      <c r="J856" s="60"/>
      <c r="K856" s="60"/>
      <c r="L856" s="60"/>
      <c r="M856" s="53"/>
      <c r="N856" s="61"/>
      <c r="O856" s="61"/>
      <c r="P856" s="53"/>
      <c r="Q856" s="62"/>
    </row>
    <row r="857" spans="1:17" ht="13.2">
      <c r="A857" s="58"/>
      <c r="B857" s="58"/>
      <c r="C857" s="58"/>
      <c r="D857" s="58"/>
      <c r="E857" s="58"/>
      <c r="F857" s="58"/>
      <c r="G857" s="59"/>
      <c r="H857" s="53"/>
      <c r="I857" s="53"/>
      <c r="J857" s="60"/>
      <c r="K857" s="60"/>
      <c r="L857" s="60"/>
      <c r="M857" s="53"/>
      <c r="N857" s="61"/>
      <c r="O857" s="61"/>
      <c r="P857" s="53"/>
      <c r="Q857" s="62"/>
    </row>
    <row r="858" spans="1:17" ht="13.2">
      <c r="A858" s="58"/>
      <c r="B858" s="58"/>
      <c r="C858" s="58"/>
      <c r="D858" s="58"/>
      <c r="E858" s="58"/>
      <c r="F858" s="58"/>
      <c r="G858" s="59"/>
      <c r="H858" s="53"/>
      <c r="I858" s="53"/>
      <c r="J858" s="60"/>
      <c r="K858" s="60"/>
      <c r="L858" s="60"/>
      <c r="M858" s="53"/>
      <c r="N858" s="61"/>
      <c r="O858" s="61"/>
      <c r="P858" s="53"/>
      <c r="Q858" s="62"/>
    </row>
    <row r="859" spans="1:17" ht="13.2">
      <c r="A859" s="58"/>
      <c r="B859" s="58"/>
      <c r="C859" s="58"/>
      <c r="D859" s="58"/>
      <c r="E859" s="58"/>
      <c r="F859" s="58"/>
      <c r="G859" s="59"/>
      <c r="H859" s="53"/>
      <c r="I859" s="53"/>
      <c r="J859" s="60"/>
      <c r="K859" s="60"/>
      <c r="L859" s="60"/>
      <c r="M859" s="53"/>
      <c r="N859" s="61"/>
      <c r="O859" s="61"/>
      <c r="P859" s="53"/>
      <c r="Q859" s="62"/>
    </row>
    <row r="860" spans="1:17" ht="13.2">
      <c r="A860" s="58"/>
      <c r="B860" s="58"/>
      <c r="C860" s="58"/>
      <c r="D860" s="58"/>
      <c r="E860" s="58"/>
      <c r="F860" s="58"/>
      <c r="G860" s="59"/>
      <c r="H860" s="53"/>
      <c r="I860" s="53"/>
      <c r="J860" s="60"/>
      <c r="K860" s="60"/>
      <c r="L860" s="60"/>
      <c r="M860" s="53"/>
      <c r="N860" s="61"/>
      <c r="O860" s="61"/>
      <c r="P860" s="53"/>
      <c r="Q860" s="62"/>
    </row>
    <row r="861" spans="1:17" ht="13.2">
      <c r="A861" s="58"/>
      <c r="B861" s="58"/>
      <c r="C861" s="58"/>
      <c r="D861" s="58"/>
      <c r="E861" s="58"/>
      <c r="F861" s="58"/>
      <c r="G861" s="59"/>
      <c r="H861" s="53"/>
      <c r="I861" s="53"/>
      <c r="J861" s="60"/>
      <c r="K861" s="60"/>
      <c r="L861" s="60"/>
      <c r="M861" s="53"/>
      <c r="N861" s="61"/>
      <c r="O861" s="61"/>
      <c r="P861" s="53"/>
      <c r="Q861" s="62"/>
    </row>
    <row r="862" spans="1:17" ht="13.2">
      <c r="A862" s="58"/>
      <c r="B862" s="58"/>
      <c r="C862" s="58"/>
      <c r="D862" s="58"/>
      <c r="E862" s="58"/>
      <c r="F862" s="58"/>
      <c r="G862" s="59"/>
      <c r="H862" s="53"/>
      <c r="I862" s="53"/>
      <c r="J862" s="60"/>
      <c r="K862" s="60"/>
      <c r="L862" s="60"/>
      <c r="M862" s="53"/>
      <c r="N862" s="61"/>
      <c r="O862" s="61"/>
      <c r="P862" s="53"/>
      <c r="Q862" s="62"/>
    </row>
    <row r="863" spans="1:17" ht="13.2">
      <c r="A863" s="58"/>
      <c r="B863" s="58"/>
      <c r="C863" s="58"/>
      <c r="D863" s="58"/>
      <c r="E863" s="58"/>
      <c r="F863" s="58"/>
      <c r="G863" s="59"/>
      <c r="H863" s="53"/>
      <c r="I863" s="53"/>
      <c r="J863" s="60"/>
      <c r="K863" s="60"/>
      <c r="L863" s="60"/>
      <c r="M863" s="53"/>
      <c r="N863" s="61"/>
      <c r="O863" s="61"/>
      <c r="P863" s="53"/>
      <c r="Q863" s="62"/>
    </row>
    <row r="864" spans="1:17" ht="13.2">
      <c r="A864" s="58"/>
      <c r="B864" s="58"/>
      <c r="C864" s="58"/>
      <c r="D864" s="58"/>
      <c r="E864" s="58"/>
      <c r="F864" s="58"/>
      <c r="G864" s="59"/>
      <c r="H864" s="53"/>
      <c r="I864" s="53"/>
      <c r="J864" s="60"/>
      <c r="K864" s="60"/>
      <c r="L864" s="60"/>
      <c r="M864" s="53"/>
      <c r="N864" s="61"/>
      <c r="O864" s="61"/>
      <c r="P864" s="53"/>
      <c r="Q864" s="62"/>
    </row>
    <row r="865" spans="1:17" ht="13.2">
      <c r="A865" s="58"/>
      <c r="B865" s="58"/>
      <c r="C865" s="58"/>
      <c r="D865" s="58"/>
      <c r="E865" s="58"/>
      <c r="F865" s="58"/>
      <c r="G865" s="59"/>
      <c r="H865" s="53"/>
      <c r="I865" s="53"/>
      <c r="J865" s="60"/>
      <c r="K865" s="60"/>
      <c r="L865" s="60"/>
      <c r="M865" s="53"/>
      <c r="N865" s="61"/>
      <c r="O865" s="61"/>
      <c r="P865" s="53"/>
      <c r="Q865" s="62"/>
    </row>
    <row r="866" spans="1:17" ht="13.2">
      <c r="A866" s="58"/>
      <c r="B866" s="58"/>
      <c r="C866" s="58"/>
      <c r="D866" s="58"/>
      <c r="E866" s="58"/>
      <c r="F866" s="58"/>
      <c r="G866" s="59"/>
      <c r="H866" s="53"/>
      <c r="I866" s="53"/>
      <c r="J866" s="60"/>
      <c r="K866" s="60"/>
      <c r="L866" s="60"/>
      <c r="M866" s="53"/>
      <c r="N866" s="61"/>
      <c r="O866" s="61"/>
      <c r="P866" s="53"/>
      <c r="Q866" s="62"/>
    </row>
    <row r="867" spans="1:17" ht="13.2">
      <c r="A867" s="58"/>
      <c r="B867" s="58"/>
      <c r="C867" s="58"/>
      <c r="D867" s="58"/>
      <c r="E867" s="58"/>
      <c r="F867" s="58"/>
      <c r="G867" s="59"/>
      <c r="H867" s="53"/>
      <c r="I867" s="53"/>
      <c r="J867" s="60"/>
      <c r="K867" s="60"/>
      <c r="L867" s="60"/>
      <c r="M867" s="53"/>
      <c r="N867" s="61"/>
      <c r="O867" s="61"/>
      <c r="P867" s="53"/>
      <c r="Q867" s="62"/>
    </row>
    <row r="868" spans="1:17" ht="13.2">
      <c r="A868" s="58"/>
      <c r="B868" s="58"/>
      <c r="C868" s="58"/>
      <c r="D868" s="58"/>
      <c r="E868" s="58"/>
      <c r="F868" s="58"/>
      <c r="G868" s="59"/>
      <c r="H868" s="53"/>
      <c r="I868" s="53"/>
      <c r="J868" s="60"/>
      <c r="K868" s="60"/>
      <c r="L868" s="60"/>
      <c r="M868" s="53"/>
      <c r="N868" s="61"/>
      <c r="O868" s="61"/>
      <c r="P868" s="53"/>
      <c r="Q868" s="62"/>
    </row>
    <row r="869" spans="1:17" ht="13.2">
      <c r="A869" s="58"/>
      <c r="B869" s="58"/>
      <c r="C869" s="58"/>
      <c r="D869" s="58"/>
      <c r="E869" s="58"/>
      <c r="F869" s="58"/>
      <c r="G869" s="59"/>
      <c r="H869" s="53"/>
      <c r="I869" s="53"/>
      <c r="J869" s="60"/>
      <c r="K869" s="60"/>
      <c r="L869" s="60"/>
      <c r="M869" s="53"/>
      <c r="N869" s="61"/>
      <c r="O869" s="61"/>
      <c r="P869" s="53"/>
      <c r="Q869" s="62"/>
    </row>
    <row r="870" spans="1:17" ht="13.2">
      <c r="A870" s="58"/>
      <c r="B870" s="58"/>
      <c r="C870" s="58"/>
      <c r="D870" s="58"/>
      <c r="E870" s="58"/>
      <c r="F870" s="58"/>
      <c r="G870" s="59"/>
      <c r="H870" s="53"/>
      <c r="I870" s="53"/>
      <c r="J870" s="60"/>
      <c r="K870" s="60"/>
      <c r="L870" s="60"/>
      <c r="M870" s="53"/>
      <c r="N870" s="61"/>
      <c r="O870" s="61"/>
      <c r="P870" s="53"/>
      <c r="Q870" s="62"/>
    </row>
    <row r="871" spans="1:17" ht="13.2">
      <c r="A871" s="58"/>
      <c r="B871" s="58"/>
      <c r="C871" s="58"/>
      <c r="D871" s="58"/>
      <c r="E871" s="58"/>
      <c r="F871" s="58"/>
      <c r="G871" s="59"/>
      <c r="H871" s="53"/>
      <c r="I871" s="53"/>
      <c r="J871" s="60"/>
      <c r="K871" s="60"/>
      <c r="L871" s="60"/>
      <c r="M871" s="53"/>
      <c r="N871" s="61"/>
      <c r="O871" s="61"/>
      <c r="P871" s="53"/>
      <c r="Q871" s="62"/>
    </row>
    <row r="872" spans="1:17" ht="13.2">
      <c r="A872" s="58"/>
      <c r="B872" s="58"/>
      <c r="C872" s="58"/>
      <c r="D872" s="58"/>
      <c r="E872" s="58"/>
      <c r="F872" s="58"/>
      <c r="G872" s="59"/>
      <c r="H872" s="53"/>
      <c r="I872" s="53"/>
      <c r="J872" s="60"/>
      <c r="K872" s="60"/>
      <c r="L872" s="60"/>
      <c r="M872" s="53"/>
      <c r="N872" s="61"/>
      <c r="O872" s="61"/>
      <c r="P872" s="53"/>
      <c r="Q872" s="62"/>
    </row>
    <row r="873" spans="1:17" ht="13.2">
      <c r="A873" s="58"/>
      <c r="B873" s="58"/>
      <c r="C873" s="58"/>
      <c r="D873" s="58"/>
      <c r="E873" s="58"/>
      <c r="F873" s="58"/>
      <c r="G873" s="59"/>
      <c r="H873" s="53"/>
      <c r="I873" s="53"/>
      <c r="J873" s="60"/>
      <c r="K873" s="60"/>
      <c r="L873" s="60"/>
      <c r="M873" s="53"/>
      <c r="N873" s="61"/>
      <c r="O873" s="61"/>
      <c r="P873" s="53"/>
      <c r="Q873" s="62"/>
    </row>
    <row r="874" spans="1:17" ht="13.2">
      <c r="A874" s="58"/>
      <c r="B874" s="58"/>
      <c r="C874" s="58"/>
      <c r="D874" s="58"/>
      <c r="E874" s="58"/>
      <c r="F874" s="58"/>
      <c r="G874" s="59"/>
      <c r="H874" s="53"/>
      <c r="I874" s="53"/>
      <c r="J874" s="60"/>
      <c r="K874" s="60"/>
      <c r="L874" s="60"/>
      <c r="M874" s="53"/>
      <c r="N874" s="61"/>
      <c r="O874" s="61"/>
      <c r="P874" s="53"/>
      <c r="Q874" s="62"/>
    </row>
    <row r="875" spans="1:17" ht="13.2">
      <c r="A875" s="58"/>
      <c r="B875" s="58"/>
      <c r="C875" s="58"/>
      <c r="D875" s="58"/>
      <c r="E875" s="58"/>
      <c r="F875" s="58"/>
      <c r="G875" s="59"/>
      <c r="H875" s="53"/>
      <c r="I875" s="53"/>
      <c r="J875" s="60"/>
      <c r="K875" s="60"/>
      <c r="L875" s="60"/>
      <c r="M875" s="53"/>
      <c r="N875" s="61"/>
      <c r="O875" s="61"/>
      <c r="P875" s="53"/>
      <c r="Q875" s="62"/>
    </row>
    <row r="876" spans="1:17" ht="13.2">
      <c r="A876" s="58"/>
      <c r="B876" s="58"/>
      <c r="C876" s="58"/>
      <c r="D876" s="58"/>
      <c r="E876" s="58"/>
      <c r="F876" s="58"/>
      <c r="G876" s="59"/>
      <c r="H876" s="53"/>
      <c r="I876" s="53"/>
      <c r="J876" s="60"/>
      <c r="K876" s="60"/>
      <c r="L876" s="60"/>
      <c r="M876" s="53"/>
      <c r="N876" s="61"/>
      <c r="O876" s="61"/>
      <c r="P876" s="53"/>
      <c r="Q876" s="62"/>
    </row>
    <row r="877" spans="1:17" ht="13.2">
      <c r="A877" s="58"/>
      <c r="B877" s="58"/>
      <c r="C877" s="58"/>
      <c r="D877" s="58"/>
      <c r="E877" s="58"/>
      <c r="F877" s="58"/>
      <c r="G877" s="59"/>
      <c r="H877" s="53"/>
      <c r="I877" s="53"/>
      <c r="J877" s="60"/>
      <c r="K877" s="60"/>
      <c r="L877" s="60"/>
      <c r="M877" s="53"/>
      <c r="N877" s="61"/>
      <c r="O877" s="61"/>
      <c r="P877" s="53"/>
      <c r="Q877" s="62"/>
    </row>
    <row r="878" spans="1:17" ht="13.2">
      <c r="A878" s="58"/>
      <c r="B878" s="58"/>
      <c r="C878" s="58"/>
      <c r="D878" s="58"/>
      <c r="E878" s="58"/>
      <c r="F878" s="58"/>
      <c r="G878" s="59"/>
      <c r="H878" s="53"/>
      <c r="I878" s="53"/>
      <c r="J878" s="60"/>
      <c r="K878" s="60"/>
      <c r="L878" s="60"/>
      <c r="M878" s="53"/>
      <c r="N878" s="61"/>
      <c r="O878" s="61"/>
      <c r="P878" s="53"/>
      <c r="Q878" s="62"/>
    </row>
    <row r="879" spans="1:17" ht="13.2">
      <c r="A879" s="58"/>
      <c r="B879" s="58"/>
      <c r="C879" s="58"/>
      <c r="D879" s="58"/>
      <c r="E879" s="58"/>
      <c r="F879" s="58"/>
      <c r="G879" s="59"/>
      <c r="H879" s="53"/>
      <c r="I879" s="53"/>
      <c r="J879" s="60"/>
      <c r="K879" s="60"/>
      <c r="L879" s="60"/>
      <c r="M879" s="53"/>
      <c r="N879" s="61"/>
      <c r="O879" s="61"/>
      <c r="P879" s="53"/>
      <c r="Q879" s="62"/>
    </row>
    <row r="880" spans="1:17" ht="13.2">
      <c r="A880" s="58"/>
      <c r="B880" s="58"/>
      <c r="C880" s="58"/>
      <c r="D880" s="58"/>
      <c r="E880" s="58"/>
      <c r="F880" s="58"/>
      <c r="G880" s="59"/>
      <c r="H880" s="53"/>
      <c r="I880" s="53"/>
      <c r="J880" s="60"/>
      <c r="K880" s="60"/>
      <c r="L880" s="60"/>
      <c r="M880" s="53"/>
      <c r="N880" s="61"/>
      <c r="O880" s="61"/>
      <c r="P880" s="53"/>
      <c r="Q880" s="62"/>
    </row>
    <row r="881" spans="1:17" ht="13.2">
      <c r="A881" s="58"/>
      <c r="B881" s="58"/>
      <c r="C881" s="58"/>
      <c r="D881" s="58"/>
      <c r="E881" s="58"/>
      <c r="F881" s="58"/>
      <c r="G881" s="59"/>
      <c r="H881" s="53"/>
      <c r="I881" s="53"/>
      <c r="J881" s="60"/>
      <c r="K881" s="60"/>
      <c r="L881" s="60"/>
      <c r="M881" s="53"/>
      <c r="N881" s="61"/>
      <c r="O881" s="61"/>
      <c r="P881" s="53"/>
      <c r="Q881" s="62"/>
    </row>
    <row r="882" spans="1:17" ht="13.2">
      <c r="A882" s="58"/>
      <c r="B882" s="58"/>
      <c r="C882" s="58"/>
      <c r="D882" s="58"/>
      <c r="E882" s="58"/>
      <c r="F882" s="58"/>
      <c r="G882" s="59"/>
      <c r="H882" s="53"/>
      <c r="I882" s="53"/>
      <c r="J882" s="60"/>
      <c r="K882" s="60"/>
      <c r="L882" s="60"/>
      <c r="M882" s="53"/>
      <c r="N882" s="61"/>
      <c r="O882" s="61"/>
      <c r="P882" s="53"/>
      <c r="Q882" s="62"/>
    </row>
    <row r="883" spans="1:17" ht="13.2">
      <c r="A883" s="58"/>
      <c r="B883" s="58"/>
      <c r="C883" s="58"/>
      <c r="D883" s="58"/>
      <c r="E883" s="58"/>
      <c r="F883" s="58"/>
      <c r="G883" s="59"/>
      <c r="H883" s="53"/>
      <c r="I883" s="53"/>
      <c r="J883" s="60"/>
      <c r="K883" s="60"/>
      <c r="L883" s="60"/>
      <c r="M883" s="53"/>
      <c r="N883" s="61"/>
      <c r="O883" s="61"/>
      <c r="P883" s="53"/>
      <c r="Q883" s="62"/>
    </row>
    <row r="884" spans="1:17" ht="13.2">
      <c r="A884" s="58"/>
      <c r="B884" s="58"/>
      <c r="C884" s="58"/>
      <c r="D884" s="58"/>
      <c r="E884" s="58"/>
      <c r="F884" s="58"/>
      <c r="G884" s="59"/>
      <c r="H884" s="53"/>
      <c r="I884" s="53"/>
      <c r="J884" s="60"/>
      <c r="K884" s="60"/>
      <c r="L884" s="60"/>
      <c r="M884" s="53"/>
      <c r="N884" s="61"/>
      <c r="O884" s="61"/>
      <c r="P884" s="53"/>
      <c r="Q884" s="62"/>
    </row>
    <row r="885" spans="1:17" ht="13.2">
      <c r="A885" s="58"/>
      <c r="B885" s="58"/>
      <c r="C885" s="58"/>
      <c r="D885" s="58"/>
      <c r="E885" s="58"/>
      <c r="F885" s="58"/>
      <c r="G885" s="59"/>
      <c r="H885" s="53"/>
      <c r="I885" s="53"/>
      <c r="J885" s="60"/>
      <c r="K885" s="60"/>
      <c r="L885" s="60"/>
      <c r="M885" s="53"/>
      <c r="N885" s="61"/>
      <c r="O885" s="61"/>
      <c r="P885" s="53"/>
      <c r="Q885" s="62"/>
    </row>
    <row r="886" spans="1:17" ht="13.2">
      <c r="A886" s="58"/>
      <c r="B886" s="58"/>
      <c r="C886" s="58"/>
      <c r="D886" s="58"/>
      <c r="E886" s="58"/>
      <c r="F886" s="58"/>
      <c r="G886" s="59"/>
      <c r="H886" s="53"/>
      <c r="I886" s="53"/>
      <c r="J886" s="60"/>
      <c r="K886" s="60"/>
      <c r="L886" s="60"/>
      <c r="M886" s="53"/>
      <c r="N886" s="61"/>
      <c r="O886" s="61"/>
      <c r="P886" s="53"/>
      <c r="Q886" s="62"/>
    </row>
    <row r="887" spans="1:17" ht="13.2">
      <c r="A887" s="58"/>
      <c r="B887" s="58"/>
      <c r="C887" s="58"/>
      <c r="D887" s="58"/>
      <c r="E887" s="58"/>
      <c r="F887" s="58"/>
      <c r="G887" s="59"/>
      <c r="H887" s="53"/>
      <c r="I887" s="53"/>
      <c r="J887" s="60"/>
      <c r="K887" s="60"/>
      <c r="L887" s="60"/>
      <c r="M887" s="53"/>
      <c r="N887" s="61"/>
      <c r="O887" s="61"/>
      <c r="P887" s="53"/>
      <c r="Q887" s="62"/>
    </row>
    <row r="888" spans="1:17" ht="13.2">
      <c r="A888" s="58"/>
      <c r="B888" s="58"/>
      <c r="C888" s="58"/>
      <c r="D888" s="58"/>
      <c r="E888" s="58"/>
      <c r="F888" s="58"/>
      <c r="G888" s="59"/>
      <c r="H888" s="53"/>
      <c r="I888" s="53"/>
      <c r="J888" s="60"/>
      <c r="K888" s="60"/>
      <c r="L888" s="60"/>
      <c r="M888" s="53"/>
      <c r="N888" s="61"/>
      <c r="O888" s="61"/>
      <c r="P888" s="53"/>
      <c r="Q888" s="62"/>
    </row>
    <row r="889" spans="1:17" ht="13.2">
      <c r="A889" s="58"/>
      <c r="B889" s="58"/>
      <c r="C889" s="58"/>
      <c r="D889" s="58"/>
      <c r="E889" s="58"/>
      <c r="F889" s="58"/>
      <c r="G889" s="59"/>
      <c r="H889" s="53"/>
      <c r="I889" s="53"/>
      <c r="J889" s="60"/>
      <c r="K889" s="60"/>
      <c r="L889" s="60"/>
      <c r="M889" s="53"/>
      <c r="N889" s="61"/>
      <c r="O889" s="61"/>
      <c r="P889" s="53"/>
      <c r="Q889" s="62"/>
    </row>
    <row r="890" spans="1:17" ht="13.2">
      <c r="A890" s="58"/>
      <c r="B890" s="58"/>
      <c r="C890" s="58"/>
      <c r="D890" s="58"/>
      <c r="E890" s="58"/>
      <c r="F890" s="58"/>
      <c r="G890" s="59"/>
      <c r="H890" s="53"/>
      <c r="I890" s="53"/>
      <c r="J890" s="60"/>
      <c r="K890" s="60"/>
      <c r="L890" s="60"/>
      <c r="M890" s="53"/>
      <c r="N890" s="61"/>
      <c r="O890" s="61"/>
      <c r="P890" s="53"/>
      <c r="Q890" s="62"/>
    </row>
    <row r="891" spans="1:17" ht="13.2">
      <c r="A891" s="58"/>
      <c r="B891" s="58"/>
      <c r="C891" s="58"/>
      <c r="D891" s="58"/>
      <c r="E891" s="58"/>
      <c r="F891" s="58"/>
      <c r="G891" s="59"/>
      <c r="H891" s="53"/>
      <c r="I891" s="53"/>
      <c r="J891" s="60"/>
      <c r="K891" s="60"/>
      <c r="L891" s="60"/>
      <c r="M891" s="53"/>
      <c r="N891" s="61"/>
      <c r="O891" s="61"/>
      <c r="P891" s="53"/>
      <c r="Q891" s="62"/>
    </row>
    <row r="892" spans="1:17" ht="13.2">
      <c r="A892" s="58"/>
      <c r="B892" s="58"/>
      <c r="C892" s="58"/>
      <c r="D892" s="58"/>
      <c r="E892" s="58"/>
      <c r="F892" s="58"/>
      <c r="G892" s="59"/>
      <c r="H892" s="53"/>
      <c r="I892" s="53"/>
      <c r="J892" s="60"/>
      <c r="K892" s="60"/>
      <c r="L892" s="60"/>
      <c r="M892" s="53"/>
      <c r="N892" s="61"/>
      <c r="O892" s="61"/>
      <c r="P892" s="53"/>
      <c r="Q892" s="62"/>
    </row>
    <row r="893" spans="1:17" ht="13.2">
      <c r="A893" s="58"/>
      <c r="B893" s="58"/>
      <c r="C893" s="58"/>
      <c r="D893" s="58"/>
      <c r="E893" s="58"/>
      <c r="F893" s="58"/>
      <c r="G893" s="59"/>
      <c r="H893" s="53"/>
      <c r="I893" s="53"/>
      <c r="J893" s="60"/>
      <c r="K893" s="60"/>
      <c r="L893" s="60"/>
      <c r="M893" s="53"/>
      <c r="N893" s="61"/>
      <c r="O893" s="61"/>
      <c r="P893" s="53"/>
      <c r="Q893" s="62"/>
    </row>
    <row r="894" spans="1:17" ht="13.2">
      <c r="A894" s="58"/>
      <c r="B894" s="58"/>
      <c r="C894" s="58"/>
      <c r="D894" s="58"/>
      <c r="E894" s="58"/>
      <c r="F894" s="58"/>
      <c r="G894" s="59"/>
      <c r="H894" s="53"/>
      <c r="I894" s="53"/>
      <c r="J894" s="60"/>
      <c r="K894" s="60"/>
      <c r="L894" s="60"/>
      <c r="M894" s="53"/>
      <c r="N894" s="61"/>
      <c r="O894" s="61"/>
      <c r="P894" s="53"/>
      <c r="Q894" s="62"/>
    </row>
    <row r="895" spans="1:17" ht="13.2">
      <c r="A895" s="58"/>
      <c r="B895" s="58"/>
      <c r="C895" s="58"/>
      <c r="D895" s="58"/>
      <c r="E895" s="58"/>
      <c r="F895" s="58"/>
      <c r="G895" s="59"/>
      <c r="H895" s="53"/>
      <c r="I895" s="53"/>
      <c r="J895" s="60"/>
      <c r="K895" s="60"/>
      <c r="L895" s="60"/>
      <c r="M895" s="53"/>
      <c r="N895" s="61"/>
      <c r="O895" s="61"/>
      <c r="P895" s="53"/>
      <c r="Q895" s="62"/>
    </row>
    <row r="896" spans="1:17" ht="13.2">
      <c r="A896" s="58"/>
      <c r="B896" s="58"/>
      <c r="C896" s="58"/>
      <c r="D896" s="58"/>
      <c r="E896" s="58"/>
      <c r="F896" s="58"/>
      <c r="G896" s="59"/>
      <c r="H896" s="53"/>
      <c r="I896" s="53"/>
      <c r="J896" s="60"/>
      <c r="K896" s="60"/>
      <c r="L896" s="60"/>
      <c r="M896" s="53"/>
      <c r="N896" s="61"/>
      <c r="O896" s="61"/>
      <c r="P896" s="53"/>
      <c r="Q896" s="62"/>
    </row>
    <row r="897" spans="1:17" ht="13.2">
      <c r="A897" s="58"/>
      <c r="B897" s="58"/>
      <c r="C897" s="58"/>
      <c r="D897" s="58"/>
      <c r="E897" s="58"/>
      <c r="F897" s="58"/>
      <c r="G897" s="59"/>
      <c r="H897" s="53"/>
      <c r="I897" s="53"/>
      <c r="J897" s="60"/>
      <c r="K897" s="60"/>
      <c r="L897" s="60"/>
      <c r="M897" s="53"/>
      <c r="N897" s="61"/>
      <c r="O897" s="61"/>
      <c r="P897" s="53"/>
      <c r="Q897" s="62"/>
    </row>
    <row r="898" spans="1:17" ht="13.2">
      <c r="A898" s="58"/>
      <c r="B898" s="58"/>
      <c r="C898" s="58"/>
      <c r="D898" s="58"/>
      <c r="E898" s="58"/>
      <c r="F898" s="58"/>
      <c r="G898" s="59"/>
      <c r="H898" s="53"/>
      <c r="I898" s="53"/>
      <c r="J898" s="60"/>
      <c r="K898" s="60"/>
      <c r="L898" s="60"/>
      <c r="M898" s="53"/>
      <c r="N898" s="61"/>
      <c r="O898" s="61"/>
      <c r="P898" s="53"/>
      <c r="Q898" s="62"/>
    </row>
    <row r="899" spans="1:17" ht="13.2">
      <c r="A899" s="58"/>
      <c r="B899" s="58"/>
      <c r="C899" s="58"/>
      <c r="D899" s="58"/>
      <c r="E899" s="58"/>
      <c r="F899" s="58"/>
      <c r="G899" s="59"/>
      <c r="H899" s="53"/>
      <c r="I899" s="53"/>
      <c r="J899" s="60"/>
      <c r="K899" s="60"/>
      <c r="L899" s="60"/>
      <c r="M899" s="53"/>
      <c r="N899" s="61"/>
      <c r="O899" s="61"/>
      <c r="P899" s="53"/>
      <c r="Q899" s="62"/>
    </row>
    <row r="900" spans="1:17" ht="13.2">
      <c r="A900" s="58"/>
      <c r="B900" s="58"/>
      <c r="C900" s="58"/>
      <c r="D900" s="58"/>
      <c r="E900" s="58"/>
      <c r="F900" s="58"/>
      <c r="G900" s="59"/>
      <c r="H900" s="53"/>
      <c r="I900" s="53"/>
      <c r="J900" s="60"/>
      <c r="K900" s="60"/>
      <c r="L900" s="60"/>
      <c r="M900" s="53"/>
      <c r="N900" s="61"/>
      <c r="O900" s="61"/>
      <c r="P900" s="53"/>
      <c r="Q900" s="62"/>
    </row>
    <row r="901" spans="1:17" ht="13.2">
      <c r="A901" s="58"/>
      <c r="B901" s="58"/>
      <c r="C901" s="58"/>
      <c r="D901" s="58"/>
      <c r="E901" s="58"/>
      <c r="F901" s="58"/>
      <c r="G901" s="59"/>
      <c r="H901" s="53"/>
      <c r="I901" s="53"/>
      <c r="J901" s="60"/>
      <c r="K901" s="60"/>
      <c r="L901" s="60"/>
      <c r="M901" s="53"/>
      <c r="N901" s="61"/>
      <c r="O901" s="61"/>
      <c r="P901" s="53"/>
      <c r="Q901" s="62"/>
    </row>
    <row r="902" spans="1:17" ht="13.2">
      <c r="A902" s="58"/>
      <c r="B902" s="58"/>
      <c r="C902" s="58"/>
      <c r="D902" s="58"/>
      <c r="E902" s="58"/>
      <c r="F902" s="58"/>
      <c r="G902" s="59"/>
      <c r="H902" s="53"/>
      <c r="I902" s="53"/>
      <c r="J902" s="60"/>
      <c r="K902" s="60"/>
      <c r="L902" s="60"/>
      <c r="M902" s="53"/>
      <c r="N902" s="61"/>
      <c r="O902" s="61"/>
      <c r="P902" s="53"/>
      <c r="Q902" s="62"/>
    </row>
    <row r="903" spans="1:17" ht="13.2">
      <c r="A903" s="58"/>
      <c r="B903" s="58"/>
      <c r="C903" s="58"/>
      <c r="D903" s="58"/>
      <c r="E903" s="58"/>
      <c r="F903" s="58"/>
      <c r="G903" s="59"/>
      <c r="H903" s="53"/>
      <c r="I903" s="53"/>
      <c r="J903" s="60"/>
      <c r="K903" s="60"/>
      <c r="L903" s="60"/>
      <c r="M903" s="53"/>
      <c r="N903" s="61"/>
      <c r="O903" s="61"/>
      <c r="P903" s="53"/>
      <c r="Q903" s="62"/>
    </row>
    <row r="904" spans="1:17" ht="13.2">
      <c r="A904" s="58"/>
      <c r="B904" s="58"/>
      <c r="C904" s="58"/>
      <c r="D904" s="58"/>
      <c r="E904" s="58"/>
      <c r="F904" s="58"/>
      <c r="G904" s="59"/>
      <c r="H904" s="53"/>
      <c r="I904" s="53"/>
      <c r="J904" s="60"/>
      <c r="K904" s="60"/>
      <c r="L904" s="60"/>
      <c r="M904" s="53"/>
      <c r="N904" s="61"/>
      <c r="O904" s="61"/>
      <c r="P904" s="53"/>
      <c r="Q904" s="62"/>
    </row>
    <row r="905" spans="1:17" ht="13.2">
      <c r="A905" s="58"/>
      <c r="B905" s="58"/>
      <c r="C905" s="58"/>
      <c r="D905" s="58"/>
      <c r="E905" s="58"/>
      <c r="F905" s="58"/>
      <c r="G905" s="59"/>
      <c r="H905" s="53"/>
      <c r="I905" s="53"/>
      <c r="J905" s="60"/>
      <c r="K905" s="60"/>
      <c r="L905" s="60"/>
      <c r="M905" s="53"/>
      <c r="N905" s="61"/>
      <c r="O905" s="61"/>
      <c r="P905" s="53"/>
      <c r="Q905" s="62"/>
    </row>
    <row r="906" spans="1:17" ht="13.2">
      <c r="A906" s="58"/>
      <c r="B906" s="58"/>
      <c r="C906" s="58"/>
      <c r="D906" s="58"/>
      <c r="E906" s="58"/>
      <c r="F906" s="58"/>
      <c r="G906" s="59"/>
      <c r="H906" s="53"/>
      <c r="I906" s="53"/>
      <c r="J906" s="60"/>
      <c r="K906" s="60"/>
      <c r="L906" s="60"/>
      <c r="M906" s="53"/>
      <c r="N906" s="61"/>
      <c r="O906" s="61"/>
      <c r="P906" s="53"/>
      <c r="Q906" s="62"/>
    </row>
    <row r="907" spans="1:17" ht="13.2">
      <c r="A907" s="58"/>
      <c r="B907" s="58"/>
      <c r="C907" s="58"/>
      <c r="D907" s="58"/>
      <c r="E907" s="58"/>
      <c r="F907" s="58"/>
      <c r="G907" s="59"/>
      <c r="H907" s="53"/>
      <c r="I907" s="53"/>
      <c r="J907" s="60"/>
      <c r="K907" s="60"/>
      <c r="L907" s="60"/>
      <c r="M907" s="53"/>
      <c r="N907" s="61"/>
      <c r="O907" s="61"/>
      <c r="P907" s="53"/>
      <c r="Q907" s="62"/>
    </row>
    <row r="908" spans="1:17" ht="13.2">
      <c r="A908" s="58"/>
      <c r="B908" s="58"/>
      <c r="C908" s="58"/>
      <c r="D908" s="58"/>
      <c r="E908" s="58"/>
      <c r="F908" s="58"/>
      <c r="G908" s="59"/>
      <c r="H908" s="53"/>
      <c r="I908" s="53"/>
      <c r="J908" s="60"/>
      <c r="K908" s="60"/>
      <c r="L908" s="60"/>
      <c r="M908" s="53"/>
      <c r="N908" s="61"/>
      <c r="O908" s="61"/>
      <c r="P908" s="53"/>
      <c r="Q908" s="62"/>
    </row>
    <row r="909" spans="1:17" ht="13.2">
      <c r="A909" s="58"/>
      <c r="B909" s="58"/>
      <c r="C909" s="58"/>
      <c r="D909" s="58"/>
      <c r="E909" s="58"/>
      <c r="F909" s="58"/>
      <c r="G909" s="59"/>
      <c r="H909" s="53"/>
      <c r="I909" s="53"/>
      <c r="J909" s="60"/>
      <c r="K909" s="60"/>
      <c r="L909" s="60"/>
      <c r="M909" s="53"/>
      <c r="N909" s="61"/>
      <c r="O909" s="61"/>
      <c r="P909" s="53"/>
      <c r="Q909" s="62"/>
    </row>
    <row r="910" spans="1:17" ht="13.2">
      <c r="A910" s="58"/>
      <c r="B910" s="58"/>
      <c r="C910" s="58"/>
      <c r="D910" s="58"/>
      <c r="E910" s="58"/>
      <c r="F910" s="58"/>
      <c r="G910" s="59"/>
      <c r="H910" s="53"/>
      <c r="I910" s="53"/>
      <c r="J910" s="60"/>
      <c r="K910" s="60"/>
      <c r="L910" s="60"/>
      <c r="M910" s="53"/>
      <c r="N910" s="61"/>
      <c r="O910" s="61"/>
      <c r="P910" s="53"/>
      <c r="Q910" s="62"/>
    </row>
    <row r="911" spans="1:17" ht="13.2">
      <c r="A911" s="58"/>
      <c r="B911" s="58"/>
      <c r="C911" s="58"/>
      <c r="D911" s="58"/>
      <c r="E911" s="58"/>
      <c r="F911" s="58"/>
      <c r="G911" s="59"/>
      <c r="H911" s="53"/>
      <c r="I911" s="53"/>
      <c r="J911" s="60"/>
      <c r="K911" s="60"/>
      <c r="L911" s="60"/>
      <c r="M911" s="53"/>
      <c r="N911" s="61"/>
      <c r="O911" s="61"/>
      <c r="P911" s="53"/>
      <c r="Q911" s="62"/>
    </row>
    <row r="912" spans="1:17" ht="13.2">
      <c r="A912" s="58"/>
      <c r="B912" s="58"/>
      <c r="C912" s="58"/>
      <c r="D912" s="58"/>
      <c r="E912" s="58"/>
      <c r="F912" s="58"/>
      <c r="G912" s="59"/>
      <c r="H912" s="53"/>
      <c r="I912" s="53"/>
      <c r="J912" s="60"/>
      <c r="K912" s="60"/>
      <c r="L912" s="60"/>
      <c r="M912" s="53"/>
      <c r="N912" s="61"/>
      <c r="O912" s="61"/>
      <c r="P912" s="53"/>
      <c r="Q912" s="62"/>
    </row>
    <row r="913" spans="1:17" ht="13.2">
      <c r="A913" s="58"/>
      <c r="B913" s="58"/>
      <c r="C913" s="58"/>
      <c r="D913" s="58"/>
      <c r="E913" s="58"/>
      <c r="F913" s="58"/>
      <c r="G913" s="59"/>
      <c r="H913" s="53"/>
      <c r="I913" s="53"/>
      <c r="J913" s="60"/>
      <c r="K913" s="60"/>
      <c r="L913" s="60"/>
      <c r="M913" s="53"/>
      <c r="N913" s="61"/>
      <c r="O913" s="61"/>
      <c r="P913" s="53"/>
      <c r="Q913" s="62"/>
    </row>
    <row r="914" spans="1:17" ht="13.2">
      <c r="A914" s="58"/>
      <c r="B914" s="58"/>
      <c r="C914" s="58"/>
      <c r="D914" s="58"/>
      <c r="E914" s="58"/>
      <c r="F914" s="58"/>
      <c r="G914" s="59"/>
      <c r="H914" s="53"/>
      <c r="I914" s="53"/>
      <c r="J914" s="60"/>
      <c r="K914" s="60"/>
      <c r="L914" s="60"/>
      <c r="M914" s="53"/>
      <c r="N914" s="61"/>
      <c r="O914" s="61"/>
      <c r="P914" s="53"/>
      <c r="Q914" s="62"/>
    </row>
    <row r="915" spans="1:17" ht="13.2">
      <c r="A915" s="58"/>
      <c r="B915" s="58"/>
      <c r="C915" s="58"/>
      <c r="D915" s="58"/>
      <c r="E915" s="58"/>
      <c r="F915" s="58"/>
      <c r="G915" s="59"/>
      <c r="H915" s="53"/>
      <c r="I915" s="53"/>
      <c r="J915" s="60"/>
      <c r="K915" s="60"/>
      <c r="L915" s="60"/>
      <c r="M915" s="53"/>
      <c r="N915" s="61"/>
      <c r="O915" s="61"/>
      <c r="P915" s="53"/>
      <c r="Q915" s="62"/>
    </row>
    <row r="916" spans="1:17" ht="13.2">
      <c r="A916" s="58"/>
      <c r="B916" s="58"/>
      <c r="C916" s="58"/>
      <c r="D916" s="58"/>
      <c r="E916" s="58"/>
      <c r="F916" s="58"/>
      <c r="G916" s="59"/>
      <c r="H916" s="53"/>
      <c r="I916" s="53"/>
      <c r="J916" s="60"/>
      <c r="K916" s="60"/>
      <c r="L916" s="60"/>
      <c r="M916" s="53"/>
      <c r="N916" s="61"/>
      <c r="O916" s="61"/>
      <c r="P916" s="53"/>
      <c r="Q916" s="62"/>
    </row>
    <row r="917" spans="1:17" ht="13.2">
      <c r="A917" s="58"/>
      <c r="B917" s="58"/>
      <c r="C917" s="58"/>
      <c r="D917" s="58"/>
      <c r="E917" s="58"/>
      <c r="F917" s="58"/>
      <c r="G917" s="59"/>
      <c r="H917" s="53"/>
      <c r="I917" s="53"/>
      <c r="J917" s="60"/>
      <c r="K917" s="60"/>
      <c r="L917" s="60"/>
      <c r="M917" s="53"/>
      <c r="N917" s="61"/>
      <c r="O917" s="61"/>
      <c r="P917" s="53"/>
      <c r="Q917" s="62"/>
    </row>
    <row r="918" spans="1:17" ht="13.2">
      <c r="A918" s="58"/>
      <c r="B918" s="58"/>
      <c r="C918" s="58"/>
      <c r="D918" s="58"/>
      <c r="E918" s="58"/>
      <c r="F918" s="58"/>
      <c r="G918" s="59"/>
      <c r="H918" s="53"/>
      <c r="I918" s="53"/>
      <c r="J918" s="60"/>
      <c r="K918" s="60"/>
      <c r="L918" s="60"/>
      <c r="M918" s="53"/>
      <c r="N918" s="61"/>
      <c r="O918" s="61"/>
      <c r="P918" s="53"/>
      <c r="Q918" s="62"/>
    </row>
    <row r="919" spans="1:17" ht="13.2">
      <c r="A919" s="58"/>
      <c r="B919" s="58"/>
      <c r="C919" s="58"/>
      <c r="D919" s="58"/>
      <c r="E919" s="58"/>
      <c r="F919" s="58"/>
      <c r="G919" s="59"/>
      <c r="H919" s="53"/>
      <c r="I919" s="53"/>
      <c r="J919" s="60"/>
      <c r="K919" s="60"/>
      <c r="L919" s="60"/>
      <c r="M919" s="53"/>
      <c r="N919" s="61"/>
      <c r="O919" s="61"/>
      <c r="P919" s="53"/>
      <c r="Q919" s="62"/>
    </row>
    <row r="920" spans="1:17" ht="13.2">
      <c r="A920" s="58"/>
      <c r="B920" s="58"/>
      <c r="C920" s="58"/>
      <c r="D920" s="58"/>
      <c r="E920" s="58"/>
      <c r="F920" s="58"/>
      <c r="G920" s="59"/>
      <c r="H920" s="53"/>
      <c r="I920" s="53"/>
      <c r="J920" s="60"/>
      <c r="K920" s="60"/>
      <c r="L920" s="60"/>
      <c r="M920" s="53"/>
      <c r="N920" s="61"/>
      <c r="O920" s="61"/>
      <c r="P920" s="53"/>
      <c r="Q920" s="62"/>
    </row>
    <row r="921" spans="1:17" ht="13.2">
      <c r="A921" s="58"/>
      <c r="B921" s="58"/>
      <c r="C921" s="58"/>
      <c r="D921" s="58"/>
      <c r="E921" s="58"/>
      <c r="F921" s="58"/>
      <c r="G921" s="59"/>
      <c r="H921" s="53"/>
      <c r="I921" s="53"/>
      <c r="J921" s="60"/>
      <c r="K921" s="60"/>
      <c r="L921" s="60"/>
      <c r="M921" s="53"/>
      <c r="N921" s="61"/>
      <c r="O921" s="61"/>
      <c r="P921" s="53"/>
      <c r="Q921" s="62"/>
    </row>
    <row r="922" spans="1:17" ht="13.2">
      <c r="A922" s="58"/>
      <c r="B922" s="58"/>
      <c r="C922" s="58"/>
      <c r="D922" s="58"/>
      <c r="E922" s="58"/>
      <c r="F922" s="58"/>
      <c r="G922" s="59"/>
      <c r="H922" s="53"/>
      <c r="I922" s="53"/>
      <c r="J922" s="60"/>
      <c r="K922" s="60"/>
      <c r="L922" s="60"/>
      <c r="M922" s="53"/>
      <c r="N922" s="61"/>
      <c r="O922" s="61"/>
      <c r="P922" s="53"/>
      <c r="Q922" s="62"/>
    </row>
    <row r="923" spans="1:17" ht="13.2">
      <c r="A923" s="58"/>
      <c r="B923" s="58"/>
      <c r="C923" s="58"/>
      <c r="D923" s="58"/>
      <c r="E923" s="58"/>
      <c r="F923" s="58"/>
      <c r="G923" s="59"/>
      <c r="H923" s="53"/>
      <c r="I923" s="53"/>
      <c r="J923" s="60"/>
      <c r="K923" s="60"/>
      <c r="L923" s="60"/>
      <c r="M923" s="53"/>
      <c r="N923" s="61"/>
      <c r="O923" s="61"/>
      <c r="P923" s="53"/>
      <c r="Q923" s="62"/>
    </row>
    <row r="924" spans="1:17" ht="13.2">
      <c r="A924" s="58"/>
      <c r="B924" s="58"/>
      <c r="C924" s="58"/>
      <c r="D924" s="58"/>
      <c r="E924" s="58"/>
      <c r="F924" s="58"/>
      <c r="G924" s="59"/>
      <c r="H924" s="53"/>
      <c r="I924" s="53"/>
      <c r="J924" s="60"/>
      <c r="K924" s="60"/>
      <c r="L924" s="60"/>
      <c r="M924" s="53"/>
      <c r="N924" s="61"/>
      <c r="O924" s="61"/>
      <c r="P924" s="53"/>
      <c r="Q924" s="62"/>
    </row>
    <row r="925" spans="1:17" ht="13.2">
      <c r="A925" s="58"/>
      <c r="B925" s="58"/>
      <c r="C925" s="58"/>
      <c r="D925" s="58"/>
      <c r="E925" s="58"/>
      <c r="F925" s="58"/>
      <c r="G925" s="59"/>
      <c r="H925" s="53"/>
      <c r="I925" s="53"/>
      <c r="J925" s="60"/>
      <c r="K925" s="60"/>
      <c r="L925" s="60"/>
      <c r="M925" s="53"/>
      <c r="N925" s="61"/>
      <c r="O925" s="61"/>
      <c r="P925" s="53"/>
      <c r="Q925" s="62"/>
    </row>
    <row r="926" spans="1:17" ht="13.2">
      <c r="A926" s="58"/>
      <c r="B926" s="58"/>
      <c r="C926" s="58"/>
      <c r="D926" s="58"/>
      <c r="E926" s="58"/>
      <c r="F926" s="58"/>
      <c r="G926" s="59"/>
      <c r="H926" s="53"/>
      <c r="I926" s="53"/>
      <c r="J926" s="60"/>
      <c r="K926" s="60"/>
      <c r="L926" s="60"/>
      <c r="M926" s="53"/>
      <c r="N926" s="61"/>
      <c r="O926" s="61"/>
      <c r="P926" s="53"/>
      <c r="Q926" s="62"/>
    </row>
    <row r="927" spans="1:17" ht="13.2">
      <c r="A927" s="58"/>
      <c r="B927" s="58"/>
      <c r="C927" s="58"/>
      <c r="D927" s="58"/>
      <c r="E927" s="58"/>
      <c r="F927" s="58"/>
      <c r="G927" s="59"/>
      <c r="H927" s="53"/>
      <c r="I927" s="53"/>
      <c r="J927" s="60"/>
      <c r="K927" s="60"/>
      <c r="L927" s="60"/>
      <c r="M927" s="53"/>
      <c r="N927" s="61"/>
      <c r="O927" s="61"/>
      <c r="P927" s="53"/>
      <c r="Q927" s="62"/>
    </row>
    <row r="928" spans="1:17" ht="13.2">
      <c r="A928" s="58"/>
      <c r="B928" s="58"/>
      <c r="C928" s="58"/>
      <c r="D928" s="58"/>
      <c r="E928" s="58"/>
      <c r="F928" s="58"/>
      <c r="G928" s="59"/>
      <c r="H928" s="53"/>
      <c r="I928" s="53"/>
      <c r="J928" s="60"/>
      <c r="K928" s="60"/>
      <c r="L928" s="60"/>
      <c r="M928" s="53"/>
      <c r="N928" s="61"/>
      <c r="O928" s="61"/>
      <c r="P928" s="53"/>
      <c r="Q928" s="62"/>
    </row>
    <row r="929" spans="1:17" ht="13.2">
      <c r="A929" s="58"/>
      <c r="B929" s="58"/>
      <c r="C929" s="58"/>
      <c r="D929" s="58"/>
      <c r="E929" s="58"/>
      <c r="F929" s="58"/>
      <c r="G929" s="59"/>
      <c r="H929" s="53"/>
      <c r="I929" s="53"/>
      <c r="J929" s="60"/>
      <c r="K929" s="60"/>
      <c r="L929" s="60"/>
      <c r="M929" s="53"/>
      <c r="N929" s="61"/>
      <c r="O929" s="61"/>
      <c r="P929" s="53"/>
      <c r="Q929" s="62"/>
    </row>
    <row r="930" spans="1:17" ht="13.2">
      <c r="A930" s="58"/>
      <c r="B930" s="58"/>
      <c r="C930" s="58"/>
      <c r="D930" s="58"/>
      <c r="E930" s="58"/>
      <c r="F930" s="58"/>
      <c r="G930" s="59"/>
      <c r="H930" s="53"/>
      <c r="I930" s="53"/>
      <c r="J930" s="60"/>
      <c r="K930" s="60"/>
      <c r="L930" s="60"/>
      <c r="M930" s="53"/>
      <c r="N930" s="61"/>
      <c r="O930" s="61"/>
      <c r="P930" s="53"/>
      <c r="Q930" s="62"/>
    </row>
    <row r="931" spans="1:17" ht="13.2">
      <c r="A931" s="58"/>
      <c r="B931" s="58"/>
      <c r="C931" s="58"/>
      <c r="D931" s="58"/>
      <c r="E931" s="58"/>
      <c r="F931" s="58"/>
      <c r="G931" s="59"/>
      <c r="H931" s="53"/>
      <c r="I931" s="53"/>
      <c r="J931" s="60"/>
      <c r="K931" s="60"/>
      <c r="L931" s="60"/>
      <c r="M931" s="53"/>
      <c r="N931" s="61"/>
      <c r="O931" s="61"/>
      <c r="P931" s="53"/>
      <c r="Q931" s="62"/>
    </row>
    <row r="932" spans="1:17" ht="13.2">
      <c r="A932" s="58"/>
      <c r="B932" s="58"/>
      <c r="C932" s="58"/>
      <c r="D932" s="58"/>
      <c r="E932" s="58"/>
      <c r="F932" s="58"/>
      <c r="G932" s="59"/>
      <c r="H932" s="53"/>
      <c r="I932" s="53"/>
      <c r="J932" s="60"/>
      <c r="K932" s="60"/>
      <c r="L932" s="60"/>
      <c r="M932" s="53"/>
      <c r="N932" s="61"/>
      <c r="O932" s="61"/>
      <c r="P932" s="53"/>
      <c r="Q932" s="62"/>
    </row>
    <row r="933" spans="1:17" ht="13.2">
      <c r="A933" s="58"/>
      <c r="B933" s="58"/>
      <c r="C933" s="58"/>
      <c r="D933" s="58"/>
      <c r="E933" s="58"/>
      <c r="F933" s="58"/>
      <c r="G933" s="59"/>
      <c r="H933" s="53"/>
      <c r="I933" s="53"/>
      <c r="J933" s="60"/>
      <c r="K933" s="60"/>
      <c r="L933" s="60"/>
      <c r="M933" s="53"/>
      <c r="N933" s="61"/>
      <c r="O933" s="61"/>
      <c r="P933" s="53"/>
      <c r="Q933" s="62"/>
    </row>
    <row r="934" spans="1:17" ht="13.2">
      <c r="A934" s="58"/>
      <c r="B934" s="58"/>
      <c r="C934" s="58"/>
      <c r="D934" s="58"/>
      <c r="E934" s="58"/>
      <c r="F934" s="58"/>
      <c r="G934" s="59"/>
      <c r="H934" s="53"/>
      <c r="I934" s="53"/>
      <c r="J934" s="60"/>
      <c r="K934" s="60"/>
      <c r="L934" s="60"/>
      <c r="M934" s="53"/>
      <c r="N934" s="61"/>
      <c r="O934" s="61"/>
      <c r="P934" s="53"/>
      <c r="Q934" s="62"/>
    </row>
    <row r="935" spans="1:17" ht="13.2">
      <c r="A935" s="58"/>
      <c r="B935" s="58"/>
      <c r="C935" s="58"/>
      <c r="D935" s="58"/>
      <c r="E935" s="58"/>
      <c r="F935" s="58"/>
      <c r="G935" s="59"/>
      <c r="H935" s="53"/>
      <c r="I935" s="53"/>
      <c r="J935" s="60"/>
      <c r="K935" s="60"/>
      <c r="L935" s="60"/>
      <c r="M935" s="53"/>
      <c r="N935" s="61"/>
      <c r="O935" s="61"/>
      <c r="P935" s="53"/>
      <c r="Q935" s="62"/>
    </row>
    <row r="936" spans="1:17" ht="13.2">
      <c r="A936" s="58"/>
      <c r="B936" s="58"/>
      <c r="C936" s="58"/>
      <c r="D936" s="58"/>
      <c r="E936" s="58"/>
      <c r="F936" s="58"/>
      <c r="G936" s="59"/>
      <c r="H936" s="53"/>
      <c r="I936" s="53"/>
      <c r="J936" s="60"/>
      <c r="K936" s="60"/>
      <c r="L936" s="60"/>
      <c r="M936" s="53"/>
      <c r="N936" s="61"/>
      <c r="O936" s="61"/>
      <c r="P936" s="53"/>
      <c r="Q936" s="62"/>
    </row>
    <row r="937" spans="1:17" ht="13.2">
      <c r="A937" s="58"/>
      <c r="B937" s="58"/>
      <c r="C937" s="58"/>
      <c r="D937" s="58"/>
      <c r="E937" s="58"/>
      <c r="F937" s="58"/>
      <c r="G937" s="59"/>
      <c r="H937" s="53"/>
      <c r="I937" s="53"/>
      <c r="J937" s="60"/>
      <c r="K937" s="60"/>
      <c r="L937" s="60"/>
      <c r="M937" s="53"/>
      <c r="N937" s="61"/>
      <c r="O937" s="61"/>
      <c r="P937" s="53"/>
      <c r="Q937" s="62"/>
    </row>
    <row r="938" spans="1:17" ht="13.2">
      <c r="A938" s="58"/>
      <c r="B938" s="58"/>
      <c r="C938" s="58"/>
      <c r="D938" s="58"/>
      <c r="E938" s="58"/>
      <c r="F938" s="58"/>
      <c r="G938" s="59"/>
      <c r="H938" s="53"/>
      <c r="I938" s="53"/>
      <c r="J938" s="60"/>
      <c r="K938" s="60"/>
      <c r="L938" s="60"/>
      <c r="M938" s="53"/>
      <c r="N938" s="61"/>
      <c r="O938" s="61"/>
      <c r="P938" s="53"/>
      <c r="Q938" s="62"/>
    </row>
    <row r="939" spans="1:17" ht="13.2">
      <c r="A939" s="58"/>
      <c r="B939" s="58"/>
      <c r="C939" s="58"/>
      <c r="D939" s="58"/>
      <c r="E939" s="58"/>
      <c r="F939" s="58"/>
      <c r="G939" s="59"/>
      <c r="H939" s="53"/>
      <c r="I939" s="53"/>
      <c r="J939" s="60"/>
      <c r="K939" s="60"/>
      <c r="L939" s="60"/>
      <c r="M939" s="53"/>
      <c r="N939" s="61"/>
      <c r="O939" s="61"/>
      <c r="P939" s="53"/>
      <c r="Q939" s="62"/>
    </row>
    <row r="940" spans="1:17" ht="13.2">
      <c r="A940" s="58"/>
      <c r="B940" s="58"/>
      <c r="C940" s="58"/>
      <c r="D940" s="58"/>
      <c r="E940" s="58"/>
      <c r="F940" s="58"/>
      <c r="G940" s="59"/>
      <c r="H940" s="53"/>
      <c r="I940" s="53"/>
      <c r="J940" s="60"/>
      <c r="K940" s="60"/>
      <c r="L940" s="60"/>
      <c r="M940" s="53"/>
      <c r="N940" s="61"/>
      <c r="O940" s="61"/>
      <c r="P940" s="53"/>
      <c r="Q940" s="62"/>
    </row>
    <row r="941" spans="1:17" ht="13.2">
      <c r="A941" s="58"/>
      <c r="B941" s="58"/>
      <c r="C941" s="58"/>
      <c r="D941" s="58"/>
      <c r="E941" s="58"/>
      <c r="F941" s="58"/>
      <c r="G941" s="59"/>
      <c r="H941" s="53"/>
      <c r="I941" s="53"/>
      <c r="J941" s="60"/>
      <c r="K941" s="60"/>
      <c r="L941" s="60"/>
      <c r="M941" s="53"/>
      <c r="N941" s="61"/>
      <c r="O941" s="61"/>
      <c r="P941" s="53"/>
      <c r="Q941" s="62"/>
    </row>
    <row r="942" spans="1:17" ht="13.2">
      <c r="A942" s="58"/>
      <c r="B942" s="58"/>
      <c r="C942" s="58"/>
      <c r="D942" s="58"/>
      <c r="E942" s="58"/>
      <c r="F942" s="58"/>
      <c r="G942" s="59"/>
      <c r="H942" s="53"/>
      <c r="I942" s="53"/>
      <c r="J942" s="60"/>
      <c r="K942" s="60"/>
      <c r="L942" s="60"/>
      <c r="M942" s="53"/>
      <c r="N942" s="61"/>
      <c r="O942" s="61"/>
      <c r="P942" s="53"/>
      <c r="Q942" s="62"/>
    </row>
    <row r="943" spans="1:17" ht="13.2">
      <c r="A943" s="58"/>
      <c r="B943" s="58"/>
      <c r="C943" s="58"/>
      <c r="D943" s="58"/>
      <c r="E943" s="58"/>
      <c r="F943" s="58"/>
      <c r="G943" s="59"/>
      <c r="H943" s="53"/>
      <c r="I943" s="53"/>
      <c r="J943" s="60"/>
      <c r="K943" s="60"/>
      <c r="L943" s="60"/>
      <c r="M943" s="53"/>
      <c r="N943" s="61"/>
      <c r="O943" s="61"/>
      <c r="P943" s="53"/>
      <c r="Q943" s="62"/>
    </row>
    <row r="944" spans="1:17" ht="13.2">
      <c r="A944" s="58"/>
      <c r="B944" s="58"/>
      <c r="C944" s="58"/>
      <c r="D944" s="58"/>
      <c r="E944" s="58"/>
      <c r="F944" s="58"/>
      <c r="G944" s="59"/>
      <c r="H944" s="53"/>
      <c r="I944" s="53"/>
      <c r="J944" s="60"/>
      <c r="K944" s="60"/>
      <c r="L944" s="60"/>
      <c r="M944" s="53"/>
      <c r="N944" s="61"/>
      <c r="O944" s="61"/>
      <c r="P944" s="53"/>
      <c r="Q944" s="62"/>
    </row>
    <row r="945" spans="1:17" ht="13.2">
      <c r="A945" s="58"/>
      <c r="B945" s="58"/>
      <c r="C945" s="58"/>
      <c r="D945" s="58"/>
      <c r="E945" s="58"/>
      <c r="F945" s="58"/>
      <c r="G945" s="59"/>
      <c r="H945" s="53"/>
      <c r="I945" s="53"/>
      <c r="J945" s="60"/>
      <c r="K945" s="60"/>
      <c r="L945" s="60"/>
      <c r="M945" s="53"/>
      <c r="N945" s="61"/>
      <c r="O945" s="61"/>
      <c r="P945" s="53"/>
      <c r="Q945" s="62"/>
    </row>
    <row r="946" spans="1:17" ht="13.2">
      <c r="A946" s="58"/>
      <c r="B946" s="58"/>
      <c r="C946" s="58"/>
      <c r="D946" s="58"/>
      <c r="E946" s="58"/>
      <c r="F946" s="58"/>
      <c r="G946" s="59"/>
      <c r="H946" s="53"/>
      <c r="I946" s="53"/>
      <c r="J946" s="60"/>
      <c r="K946" s="60"/>
      <c r="L946" s="60"/>
      <c r="M946" s="53"/>
      <c r="N946" s="61"/>
      <c r="O946" s="61"/>
      <c r="P946" s="53"/>
      <c r="Q946" s="62"/>
    </row>
    <row r="947" spans="1:17" ht="13.2">
      <c r="A947" s="58"/>
      <c r="B947" s="58"/>
      <c r="C947" s="58"/>
      <c r="D947" s="58"/>
      <c r="E947" s="58"/>
      <c r="F947" s="58"/>
      <c r="G947" s="59"/>
      <c r="H947" s="53"/>
      <c r="I947" s="53"/>
      <c r="J947" s="60"/>
      <c r="K947" s="60"/>
      <c r="L947" s="60"/>
      <c r="M947" s="53"/>
      <c r="N947" s="61"/>
      <c r="O947" s="61"/>
      <c r="P947" s="53"/>
      <c r="Q947" s="62"/>
    </row>
    <row r="948" spans="1:17" ht="13.2">
      <c r="A948" s="58"/>
      <c r="B948" s="58"/>
      <c r="C948" s="58"/>
      <c r="D948" s="58"/>
      <c r="E948" s="58"/>
      <c r="F948" s="58"/>
      <c r="G948" s="59"/>
      <c r="H948" s="53"/>
      <c r="I948" s="53"/>
      <c r="J948" s="60"/>
      <c r="K948" s="60"/>
      <c r="L948" s="60"/>
      <c r="M948" s="53"/>
      <c r="N948" s="61"/>
      <c r="O948" s="61"/>
      <c r="P948" s="53"/>
      <c r="Q948" s="62"/>
    </row>
    <row r="949" spans="1:17" ht="13.2">
      <c r="A949" s="58"/>
      <c r="B949" s="58"/>
      <c r="C949" s="58"/>
      <c r="D949" s="58"/>
      <c r="E949" s="58"/>
      <c r="F949" s="58"/>
      <c r="G949" s="59"/>
      <c r="H949" s="53"/>
      <c r="I949" s="53"/>
      <c r="J949" s="60"/>
      <c r="K949" s="60"/>
      <c r="L949" s="60"/>
      <c r="M949" s="53"/>
      <c r="N949" s="61"/>
      <c r="O949" s="61"/>
      <c r="P949" s="53"/>
      <c r="Q949" s="62"/>
    </row>
    <row r="950" spans="1:17" ht="13.2">
      <c r="A950" s="58"/>
      <c r="B950" s="58"/>
      <c r="C950" s="58"/>
      <c r="D950" s="58"/>
      <c r="E950" s="58"/>
      <c r="F950" s="58"/>
      <c r="G950" s="59"/>
      <c r="H950" s="53"/>
      <c r="I950" s="53"/>
      <c r="J950" s="60"/>
      <c r="K950" s="60"/>
      <c r="L950" s="60"/>
      <c r="M950" s="53"/>
      <c r="N950" s="61"/>
      <c r="O950" s="61"/>
      <c r="P950" s="53"/>
      <c r="Q950" s="62"/>
    </row>
    <row r="951" spans="1:17" ht="13.2">
      <c r="A951" s="58"/>
      <c r="B951" s="58"/>
      <c r="C951" s="58"/>
      <c r="D951" s="58"/>
      <c r="E951" s="58"/>
      <c r="F951" s="58"/>
      <c r="G951" s="59"/>
      <c r="H951" s="53"/>
      <c r="I951" s="53"/>
      <c r="J951" s="60"/>
      <c r="K951" s="60"/>
      <c r="L951" s="60"/>
      <c r="M951" s="53"/>
      <c r="N951" s="61"/>
      <c r="O951" s="61"/>
      <c r="P951" s="53"/>
      <c r="Q951" s="62"/>
    </row>
    <row r="952" spans="1:17" ht="13.2">
      <c r="A952" s="58"/>
      <c r="B952" s="58"/>
      <c r="C952" s="58"/>
      <c r="D952" s="58"/>
      <c r="E952" s="58"/>
      <c r="F952" s="58"/>
      <c r="G952" s="59"/>
      <c r="H952" s="53"/>
      <c r="I952" s="53"/>
      <c r="J952" s="60"/>
      <c r="K952" s="60"/>
      <c r="L952" s="60"/>
      <c r="M952" s="53"/>
      <c r="N952" s="61"/>
      <c r="O952" s="61"/>
      <c r="P952" s="53"/>
      <c r="Q952" s="62"/>
    </row>
    <row r="953" spans="1:17" ht="13.2">
      <c r="A953" s="58"/>
      <c r="B953" s="58"/>
      <c r="C953" s="58"/>
      <c r="D953" s="58"/>
      <c r="E953" s="58"/>
      <c r="F953" s="58"/>
      <c r="G953" s="59"/>
      <c r="H953" s="53"/>
      <c r="I953" s="53"/>
      <c r="J953" s="60"/>
      <c r="K953" s="60"/>
      <c r="L953" s="60"/>
      <c r="M953" s="53"/>
      <c r="N953" s="61"/>
      <c r="O953" s="61"/>
      <c r="P953" s="53"/>
      <c r="Q953" s="62"/>
    </row>
    <row r="954" spans="1:17" ht="13.2">
      <c r="A954" s="58"/>
      <c r="B954" s="58"/>
      <c r="C954" s="58"/>
      <c r="D954" s="58"/>
      <c r="E954" s="58"/>
      <c r="F954" s="58"/>
      <c r="G954" s="59"/>
      <c r="H954" s="53"/>
      <c r="I954" s="53"/>
      <c r="J954" s="60"/>
      <c r="K954" s="60"/>
      <c r="L954" s="60"/>
      <c r="M954" s="53"/>
      <c r="N954" s="61"/>
      <c r="O954" s="61"/>
      <c r="P954" s="53"/>
      <c r="Q954" s="62"/>
    </row>
    <row r="955" spans="1:17" ht="13.2">
      <c r="A955" s="58"/>
      <c r="B955" s="58"/>
      <c r="C955" s="58"/>
      <c r="D955" s="58"/>
      <c r="E955" s="58"/>
      <c r="F955" s="58"/>
      <c r="G955" s="59"/>
      <c r="H955" s="53"/>
      <c r="I955" s="53"/>
      <c r="J955" s="60"/>
      <c r="K955" s="60"/>
      <c r="L955" s="60"/>
      <c r="M955" s="53"/>
      <c r="N955" s="61"/>
      <c r="O955" s="61"/>
      <c r="P955" s="53"/>
      <c r="Q955" s="62"/>
    </row>
    <row r="956" spans="1:17" ht="13.2">
      <c r="A956" s="58"/>
      <c r="B956" s="58"/>
      <c r="C956" s="58"/>
      <c r="D956" s="58"/>
      <c r="E956" s="58"/>
      <c r="F956" s="58"/>
      <c r="G956" s="59"/>
      <c r="H956" s="53"/>
      <c r="I956" s="53"/>
      <c r="J956" s="60"/>
      <c r="K956" s="60"/>
      <c r="L956" s="60"/>
      <c r="M956" s="53"/>
      <c r="N956" s="61"/>
      <c r="O956" s="61"/>
      <c r="P956" s="53"/>
      <c r="Q956" s="62"/>
    </row>
    <row r="957" spans="1:17" ht="13.2">
      <c r="A957" s="58"/>
      <c r="B957" s="58"/>
      <c r="C957" s="58"/>
      <c r="D957" s="58"/>
      <c r="E957" s="58"/>
      <c r="F957" s="58"/>
      <c r="G957" s="59"/>
      <c r="H957" s="53"/>
      <c r="I957" s="53"/>
      <c r="J957" s="60"/>
      <c r="K957" s="60"/>
      <c r="L957" s="60"/>
      <c r="M957" s="53"/>
      <c r="N957" s="61"/>
      <c r="O957" s="61"/>
      <c r="P957" s="53"/>
      <c r="Q957" s="62"/>
    </row>
    <row r="958" spans="1:17" ht="13.2">
      <c r="A958" s="58"/>
      <c r="B958" s="58"/>
      <c r="C958" s="58"/>
      <c r="D958" s="58"/>
      <c r="E958" s="58"/>
      <c r="F958" s="58"/>
      <c r="G958" s="59"/>
      <c r="H958" s="53"/>
      <c r="I958" s="53"/>
      <c r="J958" s="60"/>
      <c r="K958" s="60"/>
      <c r="L958" s="60"/>
      <c r="M958" s="53"/>
      <c r="N958" s="61"/>
      <c r="O958" s="61"/>
      <c r="P958" s="53"/>
      <c r="Q958" s="62"/>
    </row>
    <row r="959" spans="1:17" ht="13.2">
      <c r="A959" s="58"/>
      <c r="B959" s="58"/>
      <c r="C959" s="58"/>
      <c r="D959" s="58"/>
      <c r="E959" s="58"/>
      <c r="F959" s="58"/>
      <c r="G959" s="59"/>
      <c r="H959" s="53"/>
      <c r="I959" s="53"/>
      <c r="J959" s="60"/>
      <c r="K959" s="60"/>
      <c r="L959" s="60"/>
      <c r="M959" s="53"/>
      <c r="N959" s="61"/>
      <c r="O959" s="61"/>
      <c r="P959" s="53"/>
      <c r="Q959" s="62"/>
    </row>
    <row r="960" spans="1:17" ht="13.2">
      <c r="A960" s="58"/>
      <c r="B960" s="58"/>
      <c r="C960" s="58"/>
      <c r="D960" s="58"/>
      <c r="E960" s="58"/>
      <c r="F960" s="58"/>
      <c r="G960" s="59"/>
      <c r="H960" s="53"/>
      <c r="I960" s="53"/>
      <c r="J960" s="60"/>
      <c r="K960" s="60"/>
      <c r="L960" s="60"/>
      <c r="M960" s="53"/>
      <c r="N960" s="61"/>
      <c r="O960" s="61"/>
      <c r="P960" s="53"/>
      <c r="Q960" s="62"/>
    </row>
    <row r="961" spans="1:17" ht="13.2">
      <c r="A961" s="58"/>
      <c r="B961" s="58"/>
      <c r="C961" s="58"/>
      <c r="D961" s="58"/>
      <c r="E961" s="58"/>
      <c r="F961" s="58"/>
      <c r="G961" s="59"/>
      <c r="H961" s="53"/>
      <c r="I961" s="53"/>
      <c r="J961" s="60"/>
      <c r="K961" s="60"/>
      <c r="L961" s="60"/>
      <c r="M961" s="53"/>
      <c r="N961" s="61"/>
      <c r="O961" s="61"/>
      <c r="P961" s="53"/>
      <c r="Q961" s="62"/>
    </row>
    <row r="962" spans="1:17" ht="13.2">
      <c r="A962" s="58"/>
      <c r="B962" s="58"/>
      <c r="C962" s="58"/>
      <c r="D962" s="58"/>
      <c r="E962" s="58"/>
      <c r="F962" s="58"/>
      <c r="G962" s="59"/>
      <c r="H962" s="53"/>
      <c r="I962" s="53"/>
      <c r="J962" s="60"/>
      <c r="K962" s="60"/>
      <c r="L962" s="60"/>
      <c r="M962" s="53"/>
      <c r="N962" s="61"/>
      <c r="O962" s="61"/>
      <c r="P962" s="53"/>
      <c r="Q962" s="62"/>
    </row>
    <row r="963" spans="1:17" ht="13.2">
      <c r="A963" s="58"/>
      <c r="B963" s="58"/>
      <c r="C963" s="58"/>
      <c r="D963" s="58"/>
      <c r="E963" s="58"/>
      <c r="F963" s="58"/>
      <c r="G963" s="59"/>
      <c r="H963" s="53"/>
      <c r="I963" s="53"/>
      <c r="J963" s="60"/>
      <c r="K963" s="60"/>
      <c r="L963" s="60"/>
      <c r="M963" s="53"/>
      <c r="N963" s="61"/>
      <c r="O963" s="61"/>
      <c r="P963" s="53"/>
      <c r="Q963" s="62"/>
    </row>
    <row r="964" spans="1:17" ht="13.2">
      <c r="A964" s="58"/>
      <c r="B964" s="58"/>
      <c r="C964" s="58"/>
      <c r="D964" s="58"/>
      <c r="E964" s="58"/>
      <c r="F964" s="58"/>
      <c r="G964" s="59"/>
      <c r="H964" s="53"/>
      <c r="I964" s="53"/>
      <c r="J964" s="60"/>
      <c r="K964" s="60"/>
      <c r="L964" s="60"/>
      <c r="M964" s="53"/>
      <c r="N964" s="61"/>
      <c r="O964" s="61"/>
      <c r="P964" s="53"/>
      <c r="Q964" s="62"/>
    </row>
    <row r="965" spans="1:17" ht="13.2">
      <c r="A965" s="58"/>
      <c r="B965" s="58"/>
      <c r="C965" s="58"/>
      <c r="D965" s="58"/>
      <c r="E965" s="58"/>
      <c r="F965" s="58"/>
      <c r="G965" s="59"/>
      <c r="H965" s="53"/>
      <c r="I965" s="53"/>
      <c r="J965" s="60"/>
      <c r="K965" s="60"/>
      <c r="L965" s="60"/>
      <c r="M965" s="53"/>
      <c r="N965" s="61"/>
      <c r="O965" s="61"/>
      <c r="P965" s="53"/>
      <c r="Q965" s="62"/>
    </row>
    <row r="966" spans="1:17" ht="13.2">
      <c r="A966" s="58"/>
      <c r="B966" s="58"/>
      <c r="C966" s="58"/>
      <c r="D966" s="58"/>
      <c r="E966" s="58"/>
      <c r="F966" s="58"/>
      <c r="G966" s="59"/>
      <c r="H966" s="53"/>
      <c r="I966" s="53"/>
      <c r="J966" s="60"/>
      <c r="K966" s="60"/>
      <c r="L966" s="60"/>
      <c r="M966" s="53"/>
      <c r="N966" s="61"/>
      <c r="O966" s="61"/>
      <c r="P966" s="53"/>
      <c r="Q966" s="62"/>
    </row>
    <row r="967" spans="1:17" ht="13.2">
      <c r="A967" s="58"/>
      <c r="B967" s="58"/>
      <c r="C967" s="58"/>
      <c r="D967" s="58"/>
      <c r="E967" s="58"/>
      <c r="F967" s="58"/>
      <c r="G967" s="59"/>
      <c r="H967" s="53"/>
      <c r="I967" s="53"/>
      <c r="J967" s="60"/>
      <c r="K967" s="60"/>
      <c r="L967" s="60"/>
      <c r="M967" s="53"/>
      <c r="N967" s="61"/>
      <c r="O967" s="61"/>
      <c r="P967" s="53"/>
      <c r="Q967" s="62"/>
    </row>
    <row r="968" spans="1:17" ht="13.2">
      <c r="A968" s="58"/>
      <c r="B968" s="58"/>
      <c r="C968" s="58"/>
      <c r="D968" s="58"/>
      <c r="E968" s="58"/>
      <c r="F968" s="58"/>
      <c r="G968" s="59"/>
      <c r="H968" s="53"/>
      <c r="I968" s="53"/>
      <c r="J968" s="60"/>
      <c r="K968" s="60"/>
      <c r="L968" s="60"/>
      <c r="M968" s="53"/>
      <c r="N968" s="61"/>
      <c r="O968" s="61"/>
      <c r="P968" s="53"/>
      <c r="Q968" s="62"/>
    </row>
    <row r="969" spans="1:17" ht="13.2">
      <c r="A969" s="58"/>
      <c r="B969" s="58"/>
      <c r="C969" s="58"/>
      <c r="D969" s="58"/>
      <c r="E969" s="58"/>
      <c r="F969" s="58"/>
      <c r="G969" s="59"/>
      <c r="H969" s="53"/>
      <c r="I969" s="53"/>
      <c r="J969" s="60"/>
      <c r="K969" s="60"/>
      <c r="L969" s="60"/>
      <c r="M969" s="53"/>
      <c r="N969" s="61"/>
      <c r="O969" s="61"/>
      <c r="P969" s="53"/>
      <c r="Q969" s="62"/>
    </row>
    <row r="970" spans="1:17" ht="13.2">
      <c r="A970" s="58"/>
      <c r="B970" s="58"/>
      <c r="C970" s="58"/>
      <c r="D970" s="58"/>
      <c r="E970" s="58"/>
      <c r="F970" s="58"/>
      <c r="G970" s="59"/>
      <c r="H970" s="53"/>
      <c r="I970" s="53"/>
      <c r="J970" s="60"/>
      <c r="K970" s="60"/>
      <c r="L970" s="60"/>
      <c r="M970" s="53"/>
      <c r="N970" s="61"/>
      <c r="O970" s="61"/>
      <c r="P970" s="53"/>
      <c r="Q970" s="62"/>
    </row>
    <row r="971" spans="1:17" ht="13.2">
      <c r="A971" s="58"/>
      <c r="B971" s="58"/>
      <c r="C971" s="58"/>
      <c r="D971" s="58"/>
      <c r="E971" s="58"/>
      <c r="F971" s="58"/>
      <c r="G971" s="59"/>
      <c r="H971" s="53"/>
      <c r="I971" s="53"/>
      <c r="J971" s="60"/>
      <c r="K971" s="60"/>
      <c r="L971" s="60"/>
      <c r="M971" s="53"/>
      <c r="N971" s="61"/>
      <c r="O971" s="61"/>
      <c r="P971" s="53"/>
      <c r="Q971" s="62"/>
    </row>
    <row r="972" spans="1:17" ht="13.2">
      <c r="A972" s="58"/>
      <c r="B972" s="58"/>
      <c r="C972" s="58"/>
      <c r="D972" s="58"/>
      <c r="E972" s="58"/>
      <c r="F972" s="58"/>
      <c r="G972" s="59"/>
      <c r="H972" s="53"/>
      <c r="I972" s="53"/>
      <c r="J972" s="60"/>
      <c r="K972" s="60"/>
      <c r="L972" s="60"/>
      <c r="M972" s="53"/>
      <c r="N972" s="61"/>
      <c r="O972" s="61"/>
      <c r="P972" s="53"/>
      <c r="Q972" s="62"/>
    </row>
    <row r="973" spans="1:17" ht="13.2">
      <c r="A973" s="58"/>
      <c r="B973" s="58"/>
      <c r="C973" s="58"/>
      <c r="D973" s="58"/>
      <c r="E973" s="58"/>
      <c r="F973" s="58"/>
      <c r="G973" s="59"/>
      <c r="H973" s="53"/>
      <c r="I973" s="53"/>
      <c r="J973" s="60"/>
      <c r="K973" s="60"/>
      <c r="L973" s="60"/>
      <c r="M973" s="53"/>
      <c r="N973" s="61"/>
      <c r="O973" s="61"/>
      <c r="P973" s="53"/>
      <c r="Q973" s="62"/>
    </row>
    <row r="974" spans="1:17" ht="13.2">
      <c r="A974" s="58"/>
      <c r="B974" s="58"/>
      <c r="C974" s="58"/>
      <c r="D974" s="58"/>
      <c r="E974" s="58"/>
      <c r="F974" s="58"/>
      <c r="G974" s="59"/>
      <c r="H974" s="53"/>
      <c r="I974" s="53"/>
      <c r="J974" s="60"/>
      <c r="K974" s="60"/>
      <c r="L974" s="60"/>
      <c r="M974" s="53"/>
      <c r="N974" s="61"/>
      <c r="O974" s="61"/>
      <c r="P974" s="53"/>
      <c r="Q974" s="62"/>
    </row>
    <row r="975" spans="1:17" ht="13.2">
      <c r="A975" s="58"/>
      <c r="B975" s="58"/>
      <c r="C975" s="58"/>
      <c r="D975" s="58"/>
      <c r="E975" s="58"/>
      <c r="F975" s="58"/>
      <c r="G975" s="59"/>
      <c r="H975" s="53"/>
      <c r="I975" s="53"/>
      <c r="J975" s="60"/>
      <c r="K975" s="60"/>
      <c r="L975" s="60"/>
      <c r="M975" s="53"/>
      <c r="N975" s="61"/>
      <c r="O975" s="61"/>
      <c r="P975" s="53"/>
      <c r="Q975" s="62"/>
    </row>
    <row r="976" spans="1:17" ht="13.2">
      <c r="A976" s="58"/>
      <c r="B976" s="58"/>
      <c r="C976" s="58"/>
      <c r="D976" s="58"/>
      <c r="E976" s="58"/>
      <c r="F976" s="58"/>
      <c r="G976" s="59"/>
      <c r="H976" s="53"/>
      <c r="I976" s="53"/>
      <c r="J976" s="60"/>
      <c r="K976" s="60"/>
      <c r="L976" s="60"/>
      <c r="M976" s="53"/>
      <c r="N976" s="61"/>
      <c r="O976" s="61"/>
      <c r="P976" s="53"/>
      <c r="Q976" s="62"/>
    </row>
    <row r="977" spans="1:17" ht="13.2">
      <c r="A977" s="58"/>
      <c r="B977" s="58"/>
      <c r="C977" s="58"/>
      <c r="D977" s="58"/>
      <c r="E977" s="58"/>
      <c r="F977" s="58"/>
      <c r="G977" s="59"/>
      <c r="H977" s="53"/>
      <c r="I977" s="53"/>
      <c r="J977" s="60"/>
      <c r="K977" s="60"/>
      <c r="L977" s="60"/>
      <c r="M977" s="53"/>
      <c r="N977" s="61"/>
      <c r="O977" s="61"/>
      <c r="P977" s="53"/>
      <c r="Q977" s="62"/>
    </row>
    <row r="978" spans="1:17" ht="13.2">
      <c r="A978" s="58"/>
      <c r="B978" s="58"/>
      <c r="C978" s="58"/>
      <c r="D978" s="58"/>
      <c r="E978" s="58"/>
      <c r="F978" s="58"/>
      <c r="G978" s="59"/>
      <c r="H978" s="53"/>
      <c r="I978" s="53"/>
      <c r="J978" s="60"/>
      <c r="K978" s="60"/>
      <c r="L978" s="60"/>
      <c r="M978" s="53"/>
      <c r="N978" s="61"/>
      <c r="O978" s="61"/>
      <c r="P978" s="53"/>
      <c r="Q978" s="62"/>
    </row>
    <row r="979" spans="1:17" ht="13.2">
      <c r="A979" s="58"/>
      <c r="B979" s="58"/>
      <c r="C979" s="58"/>
      <c r="D979" s="58"/>
      <c r="E979" s="58"/>
      <c r="F979" s="58"/>
      <c r="G979" s="59"/>
      <c r="H979" s="53"/>
      <c r="I979" s="53"/>
      <c r="J979" s="60"/>
      <c r="K979" s="60"/>
      <c r="L979" s="60"/>
      <c r="M979" s="53"/>
      <c r="N979" s="61"/>
      <c r="O979" s="61"/>
      <c r="P979" s="53"/>
      <c r="Q979" s="62"/>
    </row>
    <row r="980" spans="1:17" ht="13.2">
      <c r="A980" s="58"/>
      <c r="B980" s="58"/>
      <c r="C980" s="58"/>
      <c r="D980" s="58"/>
      <c r="E980" s="58"/>
      <c r="F980" s="58"/>
      <c r="G980" s="59"/>
      <c r="H980" s="53"/>
      <c r="I980" s="53"/>
      <c r="J980" s="60"/>
      <c r="K980" s="60"/>
      <c r="L980" s="60"/>
      <c r="M980" s="53"/>
      <c r="N980" s="61"/>
      <c r="O980" s="61"/>
      <c r="P980" s="53"/>
      <c r="Q980" s="62"/>
    </row>
    <row r="981" spans="1:17" ht="13.2">
      <c r="A981" s="58"/>
      <c r="B981" s="58"/>
      <c r="C981" s="58"/>
      <c r="D981" s="58"/>
      <c r="E981" s="58"/>
      <c r="F981" s="58"/>
      <c r="G981" s="59"/>
      <c r="H981" s="53"/>
      <c r="I981" s="53"/>
      <c r="J981" s="60"/>
      <c r="K981" s="60"/>
      <c r="L981" s="60"/>
      <c r="M981" s="53"/>
      <c r="N981" s="61"/>
      <c r="O981" s="61"/>
      <c r="P981" s="53"/>
      <c r="Q981" s="62"/>
    </row>
    <row r="982" spans="1:17" ht="13.2">
      <c r="A982" s="58"/>
      <c r="B982" s="58"/>
      <c r="C982" s="58"/>
      <c r="D982" s="58"/>
      <c r="E982" s="58"/>
      <c r="F982" s="58"/>
      <c r="G982" s="59"/>
      <c r="H982" s="53"/>
      <c r="I982" s="53"/>
      <c r="J982" s="60"/>
      <c r="K982" s="60"/>
      <c r="L982" s="60"/>
      <c r="M982" s="53"/>
      <c r="N982" s="61"/>
      <c r="O982" s="61"/>
      <c r="P982" s="53"/>
      <c r="Q982" s="62"/>
    </row>
    <row r="983" spans="1:17" ht="13.2">
      <c r="A983" s="58"/>
      <c r="B983" s="58"/>
      <c r="C983" s="58"/>
      <c r="D983" s="58"/>
      <c r="E983" s="58"/>
      <c r="F983" s="58"/>
      <c r="G983" s="59"/>
      <c r="H983" s="53"/>
      <c r="I983" s="53"/>
      <c r="J983" s="60"/>
      <c r="K983" s="60"/>
      <c r="L983" s="60"/>
      <c r="M983" s="53"/>
      <c r="N983" s="61"/>
      <c r="O983" s="61"/>
      <c r="P983" s="53"/>
      <c r="Q983" s="62"/>
    </row>
    <row r="984" spans="1:17" ht="13.2">
      <c r="A984" s="58"/>
      <c r="B984" s="58"/>
      <c r="C984" s="58"/>
      <c r="D984" s="58"/>
      <c r="E984" s="58"/>
      <c r="F984" s="58"/>
      <c r="G984" s="59"/>
      <c r="H984" s="53"/>
      <c r="I984" s="53"/>
      <c r="J984" s="60"/>
      <c r="K984" s="60"/>
      <c r="L984" s="60"/>
      <c r="M984" s="53"/>
      <c r="N984" s="61"/>
      <c r="O984" s="61"/>
      <c r="P984" s="53"/>
      <c r="Q984" s="62"/>
    </row>
    <row r="985" spans="1:17" ht="13.2">
      <c r="A985" s="58"/>
      <c r="B985" s="58"/>
      <c r="C985" s="58"/>
      <c r="D985" s="58"/>
      <c r="E985" s="58"/>
      <c r="F985" s="58"/>
      <c r="G985" s="59"/>
      <c r="H985" s="53"/>
      <c r="I985" s="53"/>
      <c r="J985" s="60"/>
      <c r="K985" s="60"/>
      <c r="L985" s="60"/>
      <c r="M985" s="53"/>
      <c r="N985" s="61"/>
      <c r="O985" s="61"/>
      <c r="P985" s="53"/>
      <c r="Q985" s="62"/>
    </row>
    <row r="986" spans="1:17" ht="13.2">
      <c r="A986" s="58"/>
      <c r="B986" s="58"/>
      <c r="C986" s="58"/>
      <c r="D986" s="58"/>
      <c r="E986" s="58"/>
      <c r="F986" s="58"/>
      <c r="G986" s="59"/>
      <c r="H986" s="53"/>
      <c r="I986" s="53"/>
      <c r="J986" s="60"/>
      <c r="K986" s="60"/>
      <c r="L986" s="60"/>
      <c r="M986" s="53"/>
      <c r="N986" s="61"/>
      <c r="O986" s="61"/>
      <c r="P986" s="53"/>
      <c r="Q986" s="62"/>
    </row>
    <row r="987" spans="1:17" ht="13.2">
      <c r="A987" s="58"/>
      <c r="B987" s="58"/>
      <c r="C987" s="58"/>
      <c r="D987" s="58"/>
      <c r="E987" s="58"/>
      <c r="F987" s="58"/>
      <c r="G987" s="59"/>
      <c r="H987" s="53"/>
      <c r="I987" s="53"/>
      <c r="J987" s="60"/>
      <c r="K987" s="60"/>
      <c r="L987" s="60"/>
      <c r="M987" s="53"/>
      <c r="N987" s="61"/>
      <c r="O987" s="61"/>
      <c r="P987" s="53"/>
      <c r="Q987" s="62"/>
    </row>
    <row r="988" spans="1:17" ht="13.2">
      <c r="A988" s="58"/>
      <c r="B988" s="58"/>
      <c r="C988" s="58"/>
      <c r="D988" s="58"/>
      <c r="E988" s="58"/>
      <c r="F988" s="58"/>
      <c r="G988" s="59"/>
      <c r="H988" s="53"/>
      <c r="I988" s="53"/>
      <c r="J988" s="60"/>
      <c r="K988" s="60"/>
      <c r="L988" s="60"/>
      <c r="M988" s="53"/>
      <c r="N988" s="61"/>
      <c r="O988" s="61"/>
      <c r="P988" s="53"/>
      <c r="Q988" s="62"/>
    </row>
    <row r="989" spans="1:17" ht="13.2">
      <c r="A989" s="58"/>
      <c r="B989" s="58"/>
      <c r="C989" s="58"/>
      <c r="D989" s="58"/>
      <c r="E989" s="58"/>
      <c r="F989" s="58"/>
      <c r="G989" s="59"/>
      <c r="H989" s="53"/>
      <c r="I989" s="53"/>
      <c r="J989" s="60"/>
      <c r="K989" s="60"/>
      <c r="L989" s="60"/>
      <c r="M989" s="53"/>
      <c r="N989" s="61"/>
      <c r="O989" s="61"/>
      <c r="P989" s="53"/>
      <c r="Q989" s="62"/>
    </row>
    <row r="990" spans="1:17" ht="13.2">
      <c r="A990" s="58"/>
      <c r="B990" s="58"/>
      <c r="C990" s="58"/>
      <c r="D990" s="58"/>
      <c r="E990" s="58"/>
      <c r="F990" s="58"/>
      <c r="G990" s="59"/>
      <c r="H990" s="53"/>
      <c r="I990" s="53"/>
      <c r="J990" s="60"/>
      <c r="K990" s="60"/>
      <c r="L990" s="60"/>
      <c r="M990" s="53"/>
      <c r="N990" s="61"/>
      <c r="O990" s="61"/>
      <c r="P990" s="53"/>
      <c r="Q990" s="62"/>
    </row>
    <row r="991" spans="1:17" ht="13.2">
      <c r="A991" s="58"/>
      <c r="B991" s="58"/>
      <c r="C991" s="58"/>
      <c r="D991" s="58"/>
      <c r="E991" s="58"/>
      <c r="F991" s="58"/>
      <c r="G991" s="59"/>
      <c r="H991" s="53"/>
      <c r="I991" s="53"/>
      <c r="J991" s="60"/>
      <c r="K991" s="60"/>
      <c r="L991" s="60"/>
      <c r="M991" s="53"/>
      <c r="N991" s="61"/>
      <c r="O991" s="61"/>
      <c r="P991" s="53"/>
      <c r="Q991" s="62"/>
    </row>
    <row r="992" spans="1:17" ht="13.2">
      <c r="A992" s="58"/>
      <c r="B992" s="58"/>
      <c r="C992" s="58"/>
      <c r="D992" s="58"/>
      <c r="E992" s="58"/>
      <c r="F992" s="58"/>
      <c r="G992" s="59"/>
      <c r="H992" s="53"/>
      <c r="I992" s="53"/>
      <c r="J992" s="60"/>
      <c r="K992" s="60"/>
      <c r="L992" s="60"/>
      <c r="M992" s="53"/>
      <c r="N992" s="61"/>
      <c r="O992" s="61"/>
      <c r="P992" s="53"/>
      <c r="Q992" s="62"/>
    </row>
    <row r="993" spans="1:17" ht="13.2">
      <c r="A993" s="58"/>
      <c r="B993" s="58"/>
      <c r="C993" s="58"/>
      <c r="D993" s="58"/>
      <c r="E993" s="58"/>
      <c r="F993" s="58"/>
      <c r="G993" s="59"/>
      <c r="H993" s="53"/>
      <c r="I993" s="53"/>
      <c r="J993" s="60"/>
      <c r="K993" s="60"/>
      <c r="L993" s="60"/>
      <c r="M993" s="53"/>
      <c r="N993" s="61"/>
      <c r="O993" s="61"/>
      <c r="P993" s="53"/>
      <c r="Q993" s="62"/>
    </row>
    <row r="994" spans="1:17" ht="13.2">
      <c r="A994" s="58"/>
      <c r="B994" s="58"/>
      <c r="C994" s="58"/>
      <c r="D994" s="58"/>
      <c r="E994" s="58"/>
      <c r="F994" s="58"/>
      <c r="G994" s="59"/>
      <c r="H994" s="53"/>
      <c r="I994" s="53"/>
      <c r="J994" s="60"/>
      <c r="K994" s="60"/>
      <c r="L994" s="60"/>
      <c r="M994" s="53"/>
      <c r="N994" s="61"/>
      <c r="O994" s="61"/>
      <c r="P994" s="53"/>
      <c r="Q994" s="62"/>
    </row>
    <row r="995" spans="1:17" ht="13.2">
      <c r="A995" s="58"/>
      <c r="B995" s="58"/>
      <c r="C995" s="58"/>
      <c r="D995" s="58"/>
      <c r="E995" s="58"/>
      <c r="F995" s="58"/>
      <c r="G995" s="59"/>
      <c r="H995" s="53"/>
      <c r="I995" s="53"/>
      <c r="J995" s="60"/>
      <c r="K995" s="60"/>
      <c r="L995" s="60"/>
      <c r="M995" s="53"/>
      <c r="N995" s="61"/>
      <c r="O995" s="61"/>
      <c r="P995" s="53"/>
      <c r="Q995" s="62"/>
    </row>
    <row r="996" spans="1:17" ht="13.2">
      <c r="A996" s="58"/>
      <c r="B996" s="58"/>
      <c r="C996" s="58"/>
      <c r="D996" s="58"/>
      <c r="E996" s="58"/>
      <c r="F996" s="58"/>
      <c r="G996" s="59"/>
      <c r="H996" s="53"/>
      <c r="I996" s="53"/>
      <c r="J996" s="60"/>
      <c r="K996" s="60"/>
      <c r="L996" s="60"/>
      <c r="M996" s="53"/>
      <c r="N996" s="61"/>
      <c r="O996" s="61"/>
      <c r="P996" s="53"/>
      <c r="Q996" s="62"/>
    </row>
    <row r="997" spans="1:17" ht="13.2">
      <c r="A997" s="58"/>
      <c r="B997" s="58"/>
      <c r="C997" s="58"/>
      <c r="D997" s="58"/>
      <c r="E997" s="58"/>
      <c r="F997" s="58"/>
      <c r="G997" s="59"/>
      <c r="H997" s="53"/>
      <c r="I997" s="53"/>
      <c r="J997" s="60"/>
      <c r="K997" s="60"/>
      <c r="L997" s="60"/>
      <c r="M997" s="53"/>
      <c r="N997" s="61"/>
      <c r="O997" s="61"/>
      <c r="P997" s="53"/>
      <c r="Q997" s="62"/>
    </row>
    <row r="998" spans="1:17" ht="13.2">
      <c r="A998" s="58"/>
      <c r="B998" s="58"/>
      <c r="C998" s="58"/>
      <c r="D998" s="58"/>
      <c r="E998" s="58"/>
      <c r="F998" s="58"/>
      <c r="G998" s="59"/>
      <c r="H998" s="53"/>
      <c r="I998" s="53"/>
      <c r="J998" s="60"/>
      <c r="K998" s="60"/>
      <c r="L998" s="60"/>
      <c r="M998" s="53"/>
      <c r="N998" s="61"/>
      <c r="O998" s="61"/>
      <c r="P998" s="53"/>
      <c r="Q998" s="62"/>
    </row>
    <row r="999" spans="1:17" ht="13.2">
      <c r="A999" s="58"/>
      <c r="B999" s="58"/>
      <c r="C999" s="58"/>
      <c r="D999" s="58"/>
      <c r="E999" s="58"/>
      <c r="F999" s="58"/>
      <c r="G999" s="59"/>
      <c r="H999" s="53"/>
      <c r="I999" s="53"/>
      <c r="J999" s="60"/>
      <c r="K999" s="60"/>
      <c r="L999" s="60"/>
      <c r="M999" s="53"/>
      <c r="N999" s="61"/>
      <c r="O999" s="61"/>
      <c r="P999" s="53"/>
      <c r="Q999" s="62"/>
    </row>
  </sheetData>
  <mergeCells count="2">
    <mergeCell ref="A1:G1"/>
    <mergeCell ref="H1:P1"/>
  </mergeCells>
  <hyperlinks>
    <hyperlink ref="F3" r:id="rId1" xr:uid="{00000000-0004-0000-0300-000000000000}"/>
    <hyperlink ref="F4" r:id="rId2" xr:uid="{00000000-0004-0000-0300-000001000000}"/>
    <hyperlink ref="F5" r:id="rId3" xr:uid="{00000000-0004-0000-0300-000002000000}"/>
    <hyperlink ref="F6" r:id="rId4" xr:uid="{00000000-0004-0000-0300-000003000000}"/>
    <hyperlink ref="A25" r:id="rId5" xr:uid="{00000000-0004-0000-03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PUD Database</vt:lpstr>
      <vt:lpstr>CBA Breakdown</vt:lpstr>
      <vt:lpstr>Affordable Housing List</vt:lpstr>
      <vt:lpstr>Toplines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mwatson</cp:lastModifiedBy>
  <dcterms:modified xsi:type="dcterms:W3CDTF">2019-12-18T19:49:26Z</dcterms:modified>
</cp:coreProperties>
</file>