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00649\Desktop\"/>
    </mc:Choice>
  </mc:AlternateContent>
  <xr:revisionPtr revIDLastSave="0" documentId="13_ncr:1_{830C3482-5AF4-4F12-BE88-DE4E1DA03542}" xr6:coauthVersionLast="47" xr6:coauthVersionMax="47" xr10:uidLastSave="{00000000-0000-0000-0000-000000000000}"/>
  <bookViews>
    <workbookView xWindow="-108" yWindow="-108" windowWidth="23256" windowHeight="12576" xr2:uid="{EED8247D-2F64-408C-919C-BEBB1F378744}"/>
  </bookViews>
  <sheets>
    <sheet name="Necklace with 1.4mm slo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M48" i="1" s="1"/>
  <c r="G9" i="1" l="1"/>
  <c r="M81" i="1" l="1"/>
  <c r="L50" i="1" l="1"/>
  <c r="M50" i="1"/>
  <c r="L51" i="1"/>
  <c r="M51" i="1"/>
  <c r="L52" i="1"/>
  <c r="M52" i="1"/>
  <c r="L79" i="1" l="1"/>
  <c r="M79" i="1" s="1"/>
  <c r="K62" i="1"/>
  <c r="H62" i="1"/>
  <c r="H61" i="1"/>
  <c r="H60" i="1"/>
  <c r="H59" i="1"/>
  <c r="K61" i="1" l="1"/>
  <c r="M61" i="1" s="1"/>
  <c r="M62" i="1"/>
  <c r="K60" i="1"/>
  <c r="M60" i="1" s="1"/>
  <c r="L22" i="1"/>
  <c r="M22" i="1" s="1"/>
  <c r="G8" i="1"/>
  <c r="L21" i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M37" i="1"/>
  <c r="M38" i="1"/>
  <c r="M39" i="1"/>
  <c r="M40" i="1"/>
  <c r="M41" i="1"/>
  <c r="L42" i="1"/>
  <c r="L48" i="1"/>
  <c r="L49" i="1"/>
  <c r="M49" i="1"/>
  <c r="M53" i="1" s="1"/>
  <c r="K59" i="1"/>
  <c r="M59" i="1" s="1"/>
  <c r="H67" i="1"/>
  <c r="M67" i="1" s="1"/>
  <c r="K67" i="1"/>
  <c r="H68" i="1"/>
  <c r="K68" i="1"/>
  <c r="M68" i="1" s="1"/>
  <c r="H69" i="1"/>
  <c r="K69" i="1"/>
  <c r="M69" i="1" s="1"/>
  <c r="M76" i="1"/>
  <c r="M77" i="1"/>
  <c r="M78" i="1"/>
  <c r="M80" i="1"/>
  <c r="J63" i="1" l="1"/>
  <c r="J64" i="1" s="1"/>
  <c r="J70" i="1"/>
  <c r="J14" i="1" s="1"/>
  <c r="M42" i="1"/>
  <c r="L53" i="1"/>
  <c r="J15" i="1" s="1"/>
  <c r="J16" i="1" s="1"/>
  <c r="M82" i="1"/>
  <c r="M70" i="1"/>
  <c r="M63" i="1"/>
  <c r="L31" i="1"/>
  <c r="J12" i="1" s="1"/>
  <c r="M31" i="1"/>
  <c r="M85" i="1" l="1"/>
  <c r="M88" i="1" s="1"/>
  <c r="J13" i="1"/>
</calcChain>
</file>

<file path=xl/sharedStrings.xml><?xml version="1.0" encoding="utf-8"?>
<sst xmlns="http://schemas.openxmlformats.org/spreadsheetml/2006/main" count="129" uniqueCount="97">
  <si>
    <t>Final Price</t>
  </si>
  <si>
    <t>Overheads</t>
  </si>
  <si>
    <t>Unit Price</t>
  </si>
  <si>
    <t>E)    TOTAL</t>
  </si>
  <si>
    <t>Others (specify)</t>
  </si>
  <si>
    <t>Rhodium</t>
  </si>
  <si>
    <t>Setting</t>
  </si>
  <si>
    <t>Jumpring</t>
  </si>
  <si>
    <t>CFP</t>
  </si>
  <si>
    <t>Assembly</t>
  </si>
  <si>
    <t>Unit Cost x Quantity</t>
  </si>
  <si>
    <t>Quantity Minutes/Units</t>
  </si>
  <si>
    <t>Unit Cost (USD)</t>
  </si>
  <si>
    <t>Category</t>
  </si>
  <si>
    <t>Labor:</t>
  </si>
  <si>
    <t>D)    TOTAL</t>
  </si>
  <si>
    <t>TOTAL STONE CT. WT.</t>
  </si>
  <si>
    <t/>
  </si>
  <si>
    <t>Total Stone Cost</t>
  </si>
  <si>
    <t>H&amp;B %</t>
  </si>
  <si>
    <t>Total Avg. Wt.</t>
  </si>
  <si>
    <t>Avg wt/ stone (cts)</t>
  </si>
  <si>
    <t>Price/Ct.</t>
  </si>
  <si>
    <t>Price/ Stone</t>
  </si>
  <si>
    <t>Description</t>
  </si>
  <si>
    <t>Vendor</t>
  </si>
  <si>
    <t>Quantity</t>
  </si>
  <si>
    <t>Size</t>
  </si>
  <si>
    <t>Component #</t>
  </si>
  <si>
    <t>Stones</t>
  </si>
  <si>
    <t>TOTAL MIN DIAMOND CT. WT.</t>
  </si>
  <si>
    <t>C)    TOTAL</t>
  </si>
  <si>
    <t>TOTAL AVG DIAMOND CT. WT.</t>
  </si>
  <si>
    <t>Total Diamond Cost</t>
  </si>
  <si>
    <t>Total Avg. Dia. Wt.</t>
  </si>
  <si>
    <t>MM Size</t>
  </si>
  <si>
    <t>Diamonds</t>
  </si>
  <si>
    <t>DIAMONDS &amp; GEM STONES</t>
  </si>
  <si>
    <t>B)    TOTAL</t>
  </si>
  <si>
    <t>Total Finding Cost</t>
  </si>
  <si>
    <t>Metal Weight (grams)</t>
  </si>
  <si>
    <t>Unit Wt (grams)</t>
  </si>
  <si>
    <t>Rate/ UOM</t>
  </si>
  <si>
    <t>Unit of Measure</t>
  </si>
  <si>
    <t>H&amp;B%</t>
  </si>
  <si>
    <t>Component Description</t>
  </si>
  <si>
    <t>Metal</t>
  </si>
  <si>
    <t>Metal Components</t>
  </si>
  <si>
    <t>FINDINGS</t>
  </si>
  <si>
    <t>A)    TOTAL</t>
  </si>
  <si>
    <t>Enamel</t>
  </si>
  <si>
    <t>Ceramic</t>
  </si>
  <si>
    <t>White Gold Vermeil</t>
  </si>
  <si>
    <t>Yellow Gold Vermeil</t>
  </si>
  <si>
    <t>Metal Cost</t>
  </si>
  <si>
    <t>Thickness
(microns)</t>
  </si>
  <si>
    <t>Density(g/cm^3)</t>
  </si>
  <si>
    <t>Volume(mm^3)</t>
  </si>
  <si>
    <t>Surface Area(mm^2)</t>
  </si>
  <si>
    <t>Other Materials</t>
  </si>
  <si>
    <t>Qty</t>
  </si>
  <si>
    <t>Elements</t>
  </si>
  <si>
    <t>METAL CASTINGS</t>
  </si>
  <si>
    <t>Total Weight</t>
  </si>
  <si>
    <t>Finding Wt</t>
  </si>
  <si>
    <t>Stone Wt</t>
  </si>
  <si>
    <t>Dia Wt</t>
  </si>
  <si>
    <t>Gold</t>
  </si>
  <si>
    <t>Metal Wt</t>
  </si>
  <si>
    <t>LME</t>
  </si>
  <si>
    <t>Weight (in gms)</t>
  </si>
  <si>
    <t>DESCRIPTION</t>
  </si>
  <si>
    <t>CUSTOMER STYLE #</t>
  </si>
  <si>
    <t>SJ STYLE #</t>
  </si>
  <si>
    <t>Rate/ gm</t>
  </si>
  <si>
    <t>Surcharge</t>
  </si>
  <si>
    <t>Loss</t>
  </si>
  <si>
    <t>Purity</t>
  </si>
  <si>
    <t>Karat</t>
  </si>
  <si>
    <t>DATE</t>
  </si>
  <si>
    <t>CUSTOMER #</t>
  </si>
  <si>
    <t>CUSTOMER</t>
  </si>
  <si>
    <t>BILL OF MATERIAL</t>
  </si>
  <si>
    <t>Sunjewels Pvt Ltd</t>
  </si>
  <si>
    <t>-</t>
  </si>
  <si>
    <t>TI</t>
  </si>
  <si>
    <t>Titanium</t>
  </si>
  <si>
    <t>Tooling cost</t>
  </si>
  <si>
    <t>Messika</t>
  </si>
  <si>
    <t>Move Titane Plaque Militaire Pave</t>
  </si>
  <si>
    <t>SN101707001</t>
  </si>
  <si>
    <t>MSK</t>
  </si>
  <si>
    <t>MSQ4</t>
  </si>
  <si>
    <t>Legend:</t>
  </si>
  <si>
    <t>Need to confirm with Anil</t>
  </si>
  <si>
    <t>Possible in v.1</t>
  </si>
  <si>
    <t>Possible in v.2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</si>
</sst>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_);_(* \(#,##0.0000\);_(* &quot;-&quot;????_);_(@_)"/>
    <numFmt numFmtId="165" formatCode="_([$$-409]* #,##0.00_);_([$$-409]* \(#,##0.00\);_([$$-409]* &quot;-&quot;??_);_(@_)"/>
    <numFmt numFmtId="166" formatCode="0.0000"/>
    <numFmt numFmtId="167" formatCode="_(* #,##0_);_(* \(#,##0\);_(* &quot;-&quot;????_);_(@_)"/>
    <numFmt numFmtId="168" formatCode="0.000"/>
    <numFmt numFmtId="169" formatCode="0.0%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Up"/>
    </fill>
    <fill>
      <patternFill patternType="lightUp"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C34DF"/>
        <bgColor indexed="64"/>
      </patternFill>
    </fill>
    <fill>
      <patternFill patternType="lightUp">
        <bgColor theme="7" tint="0.59999389629810485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6" fillId="0" borderId="0"/>
    <xf numFmtId="0" fontId="5" fillId="0" borderId="0"/>
    <xf numFmtId="0" fontId="8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59">
    <xf numFmtId="0" fontId="0" fillId="0" borderId="0" xfId="0"/>
    <xf numFmtId="0" fontId="7" fillId="0" borderId="0" xfId="0" applyFont="1" applyAlignment="1" applyProtection="1">
      <alignment horizontal="center" vertical="center"/>
      <protection locked="0"/>
    </xf>
    <xf numFmtId="164" fontId="7" fillId="0" borderId="0" xfId="0" applyNumberFormat="1" applyFont="1" applyAlignment="1" applyProtection="1">
      <alignment horizontal="center" vertical="center"/>
      <protection locked="0"/>
    </xf>
    <xf numFmtId="7" fontId="7" fillId="0" borderId="0" xfId="0" applyNumberFormat="1" applyFont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165" fontId="9" fillId="0" borderId="2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 applyProtection="1">
      <alignment horizontal="center" vertical="center"/>
      <protection locked="0"/>
    </xf>
    <xf numFmtId="9" fontId="7" fillId="0" borderId="3" xfId="3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44" fontId="7" fillId="2" borderId="5" xfId="0" applyNumberFormat="1" applyFont="1" applyFill="1" applyBorder="1" applyAlignment="1">
      <alignment horizontal="center"/>
    </xf>
    <xf numFmtId="164" fontId="9" fillId="0" borderId="6" xfId="0" applyNumberFormat="1" applyFont="1" applyBorder="1" applyAlignment="1" applyProtection="1">
      <alignment horizont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165" fontId="7" fillId="0" borderId="8" xfId="0" applyNumberFormat="1" applyFont="1" applyBorder="1" applyAlignment="1">
      <alignment horizontal="center" vertical="center"/>
    </xf>
    <xf numFmtId="9" fontId="7" fillId="0" borderId="0" xfId="3" applyFont="1" applyFill="1" applyBorder="1" applyAlignment="1" applyProtection="1">
      <alignment horizontal="left" vertical="center"/>
      <protection locked="0"/>
    </xf>
    <xf numFmtId="9" fontId="7" fillId="0" borderId="0" xfId="3" applyFont="1" applyFill="1" applyBorder="1" applyAlignment="1" applyProtection="1">
      <alignment horizontal="center"/>
    </xf>
    <xf numFmtId="10" fontId="7" fillId="2" borderId="9" xfId="4" applyNumberFormat="1" applyFont="1" applyFill="1" applyBorder="1" applyAlignment="1" applyProtection="1">
      <alignment horizontal="right"/>
    </xf>
    <xf numFmtId="164" fontId="9" fillId="0" borderId="1" xfId="0" applyNumberFormat="1" applyFont="1" applyBorder="1" applyAlignment="1" applyProtection="1">
      <alignment horizontal="center"/>
      <protection locked="0"/>
    </xf>
    <xf numFmtId="44" fontId="7" fillId="0" borderId="0" xfId="0" applyNumberFormat="1" applyFont="1" applyAlignment="1">
      <alignment horizontal="center"/>
    </xf>
    <xf numFmtId="44" fontId="7" fillId="0" borderId="10" xfId="0" applyNumberFormat="1" applyFont="1" applyBorder="1" applyAlignment="1">
      <alignment horizontal="center"/>
    </xf>
    <xf numFmtId="164" fontId="9" fillId="0" borderId="11" xfId="0" applyNumberFormat="1" applyFont="1" applyBorder="1" applyAlignment="1" applyProtection="1">
      <alignment horizont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166" fontId="9" fillId="0" borderId="12" xfId="0" applyNumberFormat="1" applyFont="1" applyBorder="1" applyAlignment="1" applyProtection="1">
      <alignment horizontal="center" vertical="center"/>
      <protection locked="0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9" fontId="7" fillId="0" borderId="0" xfId="0" applyNumberFormat="1" applyFont="1" applyAlignment="1">
      <alignment horizontal="center" vertical="center"/>
    </xf>
    <xf numFmtId="164" fontId="9" fillId="0" borderId="0" xfId="5" applyNumberFormat="1" applyFont="1" applyAlignment="1" applyProtection="1">
      <alignment horizontal="center" vertical="center"/>
      <protection locked="0"/>
    </xf>
    <xf numFmtId="0" fontId="7" fillId="0" borderId="0" xfId="5" applyFont="1" applyAlignment="1" applyProtection="1">
      <alignment horizontal="center" vertical="center"/>
      <protection locked="0"/>
    </xf>
    <xf numFmtId="44" fontId="7" fillId="0" borderId="2" xfId="5" applyNumberFormat="1" applyFont="1" applyBorder="1" applyAlignment="1">
      <alignment horizontal="center" vertical="center"/>
    </xf>
    <xf numFmtId="164" fontId="7" fillId="0" borderId="3" xfId="5" applyNumberFormat="1" applyFont="1" applyBorder="1" applyAlignment="1" applyProtection="1">
      <alignment horizontal="center" vertical="center"/>
      <protection locked="0"/>
    </xf>
    <xf numFmtId="0" fontId="7" fillId="0" borderId="3" xfId="5" applyFont="1" applyBorder="1" applyAlignment="1" applyProtection="1">
      <alignment horizontal="center" vertical="center"/>
      <protection locked="0"/>
    </xf>
    <xf numFmtId="0" fontId="7" fillId="0" borderId="4" xfId="5" applyFont="1" applyBorder="1" applyAlignment="1" applyProtection="1">
      <alignment horizontal="center" vertical="center"/>
      <protection locked="0"/>
    </xf>
    <xf numFmtId="44" fontId="9" fillId="3" borderId="14" xfId="5" applyNumberFormat="1" applyFont="1" applyFill="1" applyBorder="1" applyAlignment="1">
      <alignment horizontal="center" vertical="center"/>
    </xf>
    <xf numFmtId="164" fontId="9" fillId="3" borderId="6" xfId="6" applyNumberFormat="1" applyFont="1" applyFill="1" applyBorder="1" applyAlignment="1" applyProtection="1">
      <alignment horizontal="center" vertical="center"/>
      <protection locked="0"/>
    </xf>
    <xf numFmtId="0" fontId="9" fillId="0" borderId="0" xfId="5" applyFont="1" applyAlignment="1" applyProtection="1">
      <alignment horizontal="center" vertical="center"/>
      <protection locked="0"/>
    </xf>
    <xf numFmtId="0" fontId="9" fillId="0" borderId="7" xfId="5" applyFont="1" applyBorder="1" applyAlignment="1" applyProtection="1">
      <alignment horizontal="center" vertical="center"/>
      <protection locked="0"/>
    </xf>
    <xf numFmtId="44" fontId="7" fillId="0" borderId="9" xfId="4" applyFont="1" applyFill="1" applyBorder="1" applyAlignment="1" applyProtection="1">
      <alignment horizontal="center" vertical="center"/>
    </xf>
    <xf numFmtId="37" fontId="7" fillId="0" borderId="1" xfId="6" applyNumberFormat="1" applyFont="1" applyFill="1" applyBorder="1" applyAlignment="1" applyProtection="1">
      <alignment horizontal="center" vertical="center"/>
      <protection locked="0"/>
    </xf>
    <xf numFmtId="44" fontId="7" fillId="0" borderId="15" xfId="2" applyFont="1" applyFill="1" applyBorder="1" applyAlignment="1" applyProtection="1">
      <alignment horizontal="center" vertical="center"/>
      <protection locked="0"/>
    </xf>
    <xf numFmtId="0" fontId="7" fillId="4" borderId="1" xfId="5" applyFont="1" applyFill="1" applyBorder="1" applyAlignment="1" applyProtection="1">
      <alignment horizontal="center" vertical="center"/>
      <protection locked="0"/>
    </xf>
    <xf numFmtId="44" fontId="7" fillId="0" borderId="15" xfId="7" applyNumberFormat="1" applyFont="1" applyBorder="1" applyAlignment="1" applyProtection="1">
      <alignment horizontal="center" vertical="center"/>
      <protection locked="0"/>
    </xf>
    <xf numFmtId="44" fontId="7" fillId="0" borderId="16" xfId="7" applyNumberFormat="1" applyFont="1" applyBorder="1" applyAlignment="1" applyProtection="1">
      <alignment horizontal="center" vertical="center"/>
      <protection locked="0"/>
    </xf>
    <xf numFmtId="0" fontId="9" fillId="3" borderId="9" xfId="5" applyFont="1" applyFill="1" applyBorder="1" applyAlignment="1">
      <alignment horizontal="center" vertical="center" wrapText="1"/>
    </xf>
    <xf numFmtId="164" fontId="9" fillId="3" borderId="1" xfId="5" applyNumberFormat="1" applyFont="1" applyFill="1" applyBorder="1" applyAlignment="1">
      <alignment horizontal="center" vertical="center" wrapText="1"/>
    </xf>
    <xf numFmtId="0" fontId="9" fillId="3" borderId="15" xfId="5" applyFont="1" applyFill="1" applyBorder="1" applyAlignment="1">
      <alignment horizontal="center" vertical="center" wrapText="1"/>
    </xf>
    <xf numFmtId="0" fontId="9" fillId="5" borderId="1" xfId="5" applyFont="1" applyFill="1" applyBorder="1" applyAlignment="1" applyProtection="1">
      <alignment horizontal="center" vertical="center" wrapText="1"/>
      <protection locked="0"/>
    </xf>
    <xf numFmtId="0" fontId="9" fillId="5" borderId="18" xfId="5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7" fillId="0" borderId="8" xfId="5" applyFont="1" applyBorder="1" applyAlignment="1">
      <alignment horizontal="center" vertical="center"/>
    </xf>
    <xf numFmtId="164" fontId="7" fillId="0" borderId="0" xfId="5" applyNumberFormat="1" applyFont="1" applyAlignment="1" applyProtection="1">
      <alignment horizontal="center" vertical="center"/>
      <protection locked="0"/>
    </xf>
    <xf numFmtId="0" fontId="7" fillId="2" borderId="0" xfId="5" applyFont="1" applyFill="1" applyAlignment="1" applyProtection="1">
      <alignment horizontal="center" vertical="center"/>
      <protection locked="0"/>
    </xf>
    <xf numFmtId="0" fontId="7" fillId="2" borderId="7" xfId="5" applyFont="1" applyFill="1" applyBorder="1" applyAlignment="1">
      <alignment horizontal="center" vertical="center"/>
    </xf>
    <xf numFmtId="44" fontId="7" fillId="0" borderId="19" xfId="4" applyFont="1" applyFill="1" applyBorder="1" applyAlignment="1" applyProtection="1">
      <alignment horizontal="center" vertical="center"/>
      <protection locked="0"/>
    </xf>
    <xf numFmtId="164" fontId="7" fillId="0" borderId="12" xfId="5" applyNumberFormat="1" applyFont="1" applyBorder="1" applyAlignment="1" applyProtection="1">
      <alignment horizontal="center" vertical="center"/>
      <protection locked="0"/>
    </xf>
    <xf numFmtId="0" fontId="7" fillId="0" borderId="12" xfId="5" applyFont="1" applyBorder="1" applyAlignment="1" applyProtection="1">
      <alignment horizontal="center" vertical="center"/>
      <protection locked="0"/>
    </xf>
    <xf numFmtId="0" fontId="7" fillId="0" borderId="13" xfId="5" applyFont="1" applyBorder="1" applyAlignment="1" applyProtection="1">
      <alignment horizontal="center" vertical="center"/>
      <protection locked="0"/>
    </xf>
    <xf numFmtId="44" fontId="7" fillId="0" borderId="0" xfId="4" applyFont="1" applyFill="1" applyBorder="1" applyAlignment="1" applyProtection="1">
      <alignment horizontal="center" vertical="center"/>
      <protection locked="0"/>
    </xf>
    <xf numFmtId="44" fontId="7" fillId="0" borderId="2" xfId="4" applyFont="1" applyFill="1" applyBorder="1" applyAlignment="1" applyProtection="1">
      <alignment horizontal="center" vertical="center"/>
      <protection locked="0"/>
    </xf>
    <xf numFmtId="166" fontId="7" fillId="3" borderId="14" xfId="5" applyNumberFormat="1" applyFont="1" applyFill="1" applyBorder="1" applyAlignment="1">
      <alignment horizontal="center" vertical="center"/>
    </xf>
    <xf numFmtId="0" fontId="7" fillId="0" borderId="7" xfId="5" applyFont="1" applyBorder="1" applyAlignment="1" applyProtection="1">
      <alignment horizontal="center" vertical="center"/>
      <protection locked="0"/>
    </xf>
    <xf numFmtId="10" fontId="7" fillId="0" borderId="1" xfId="3" applyNumberFormat="1" applyFont="1" applyFill="1" applyBorder="1" applyAlignment="1" applyProtection="1">
      <alignment horizontal="center" vertical="center"/>
      <protection locked="0"/>
    </xf>
    <xf numFmtId="166" fontId="7" fillId="0" borderId="1" xfId="4" applyNumberFormat="1" applyFont="1" applyFill="1" applyBorder="1" applyAlignment="1" applyProtection="1">
      <alignment horizontal="center" vertical="center"/>
    </xf>
    <xf numFmtId="2" fontId="7" fillId="0" borderId="1" xfId="4" applyNumberFormat="1" applyFont="1" applyFill="1" applyBorder="1" applyAlignment="1" applyProtection="1">
      <alignment horizontal="center" vertical="center"/>
      <protection locked="0"/>
    </xf>
    <xf numFmtId="44" fontId="7" fillId="0" borderId="1" xfId="4" applyFont="1" applyFill="1" applyBorder="1" applyAlignment="1" applyProtection="1">
      <alignment horizontal="center" vertical="center"/>
      <protection locked="0"/>
    </xf>
    <xf numFmtId="0" fontId="7" fillId="0" borderId="18" xfId="5" applyFont="1" applyBorder="1" applyAlignment="1" applyProtection="1">
      <alignment horizontal="center" vertical="center"/>
      <protection locked="0"/>
    </xf>
    <xf numFmtId="0" fontId="7" fillId="0" borderId="1" xfId="5" applyFont="1" applyBorder="1" applyAlignment="1" applyProtection="1">
      <alignment horizontal="center" vertical="center"/>
      <protection locked="0"/>
    </xf>
    <xf numFmtId="167" fontId="7" fillId="0" borderId="1" xfId="6" applyNumberFormat="1" applyFont="1" applyFill="1" applyBorder="1" applyAlignment="1" applyProtection="1">
      <alignment horizontal="center" vertical="center"/>
      <protection locked="0"/>
    </xf>
    <xf numFmtId="0" fontId="7" fillId="0" borderId="21" xfId="5" applyFont="1" applyBorder="1" applyAlignment="1" applyProtection="1">
      <alignment horizontal="center" vertical="center"/>
      <protection locked="0"/>
    </xf>
    <xf numFmtId="0" fontId="11" fillId="0" borderId="21" xfId="0" applyFont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5" applyFont="1" applyFill="1" applyBorder="1" applyAlignment="1">
      <alignment horizontal="center" vertical="center" wrapText="1"/>
    </xf>
    <xf numFmtId="0" fontId="9" fillId="3" borderId="21" xfId="5" applyFont="1" applyFill="1" applyBorder="1" applyAlignment="1">
      <alignment horizontal="center" vertical="center" wrapText="1"/>
    </xf>
    <xf numFmtId="0" fontId="7" fillId="0" borderId="8" xfId="5" applyFont="1" applyBorder="1" applyAlignment="1" applyProtection="1">
      <alignment horizontal="center" vertical="center"/>
      <protection locked="0"/>
    </xf>
    <xf numFmtId="166" fontId="7" fillId="0" borderId="0" xfId="5" applyNumberFormat="1" applyFont="1" applyAlignment="1" applyProtection="1">
      <alignment horizontal="center" vertical="center"/>
      <protection locked="0"/>
    </xf>
    <xf numFmtId="44" fontId="9" fillId="0" borderId="8" xfId="5" applyNumberFormat="1" applyFont="1" applyBorder="1" applyAlignment="1">
      <alignment horizontal="center" vertical="center"/>
    </xf>
    <xf numFmtId="164" fontId="9" fillId="0" borderId="0" xfId="6" applyNumberFormat="1" applyFont="1" applyFill="1" applyBorder="1" applyAlignment="1" applyProtection="1">
      <alignment horizontal="center" vertical="center"/>
      <protection locked="0"/>
    </xf>
    <xf numFmtId="168" fontId="7" fillId="3" borderId="14" xfId="5" applyNumberFormat="1" applyFont="1" applyFill="1" applyBorder="1" applyAlignment="1" applyProtection="1">
      <alignment horizontal="center" vertical="center"/>
      <protection locked="0"/>
    </xf>
    <xf numFmtId="0" fontId="9" fillId="3" borderId="20" xfId="5" applyFont="1" applyFill="1" applyBorder="1" applyAlignment="1" applyProtection="1">
      <alignment horizontal="center" vertical="center"/>
      <protection locked="0"/>
    </xf>
    <xf numFmtId="0" fontId="7" fillId="3" borderId="6" xfId="0" applyFont="1" applyFill="1" applyBorder="1" applyAlignment="1" applyProtection="1">
      <alignment horizontal="center" vertical="center"/>
      <protection locked="0"/>
    </xf>
    <xf numFmtId="0" fontId="7" fillId="0" borderId="0" xfId="4" applyNumberFormat="1" applyFont="1" applyFill="1" applyBorder="1" applyAlignment="1" applyProtection="1">
      <alignment horizontal="center" vertical="center"/>
      <protection locked="0"/>
    </xf>
    <xf numFmtId="168" fontId="7" fillId="3" borderId="14" xfId="5" applyNumberFormat="1" applyFont="1" applyFill="1" applyBorder="1" applyAlignment="1">
      <alignment horizontal="center" vertical="center"/>
    </xf>
    <xf numFmtId="166" fontId="7" fillId="0" borderId="1" xfId="4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44" fontId="7" fillId="0" borderId="12" xfId="5" applyNumberFormat="1" applyFont="1" applyBorder="1" applyAlignment="1" applyProtection="1">
      <alignment horizontal="center" vertical="center"/>
      <protection locked="0"/>
    </xf>
    <xf numFmtId="168" fontId="7" fillId="0" borderId="12" xfId="5" applyNumberFormat="1" applyFont="1" applyBorder="1" applyAlignment="1" applyProtection="1">
      <alignment horizontal="center" vertical="center"/>
      <protection locked="0"/>
    </xf>
    <xf numFmtId="0" fontId="9" fillId="0" borderId="12" xfId="5" applyFont="1" applyBorder="1" applyAlignment="1" applyProtection="1">
      <alignment horizontal="center" vertical="center"/>
      <protection locked="0"/>
    </xf>
    <xf numFmtId="0" fontId="9" fillId="0" borderId="13" xfId="5" applyFont="1" applyBorder="1" applyAlignment="1" applyProtection="1">
      <alignment horizontal="center" vertical="center"/>
      <protection locked="0"/>
    </xf>
    <xf numFmtId="44" fontId="7" fillId="0" borderId="0" xfId="5" applyNumberFormat="1" applyFont="1" applyAlignment="1" applyProtection="1">
      <alignment horizontal="center" vertical="center"/>
      <protection locked="0"/>
    </xf>
    <xf numFmtId="168" fontId="7" fillId="0" borderId="0" xfId="5" applyNumberFormat="1" applyFont="1" applyAlignment="1" applyProtection="1">
      <alignment horizontal="center" vertical="center"/>
      <protection locked="0"/>
    </xf>
    <xf numFmtId="44" fontId="9" fillId="0" borderId="2" xfId="2" applyFont="1" applyFill="1" applyBorder="1" applyAlignment="1" applyProtection="1">
      <alignment horizontal="center" vertical="center"/>
    </xf>
    <xf numFmtId="164" fontId="9" fillId="0" borderId="3" xfId="6" applyNumberFormat="1" applyFont="1" applyFill="1" applyBorder="1" applyAlignment="1" applyProtection="1">
      <alignment horizontal="center" vertical="center"/>
      <protection locked="0"/>
    </xf>
    <xf numFmtId="44" fontId="9" fillId="0" borderId="3" xfId="4" applyFont="1" applyFill="1" applyBorder="1" applyAlignment="1" applyProtection="1">
      <alignment horizontal="center" vertical="center"/>
      <protection locked="0"/>
    </xf>
    <xf numFmtId="44" fontId="9" fillId="0" borderId="3" xfId="2" applyFont="1" applyFill="1" applyBorder="1" applyAlignment="1" applyProtection="1">
      <alignment horizontal="center" vertical="center"/>
      <protection locked="0"/>
    </xf>
    <xf numFmtId="2" fontId="9" fillId="0" borderId="3" xfId="5" applyNumberFormat="1" applyFont="1" applyBorder="1" applyAlignment="1">
      <alignment horizontal="center" vertical="center"/>
    </xf>
    <xf numFmtId="0" fontId="9" fillId="0" borderId="3" xfId="0" applyFont="1" applyBorder="1" applyAlignment="1" applyProtection="1">
      <alignment horizontal="center" vertical="center"/>
      <protection locked="0"/>
    </xf>
    <xf numFmtId="0" fontId="9" fillId="0" borderId="3" xfId="5" applyFont="1" applyBorder="1" applyAlignment="1" applyProtection="1">
      <alignment horizontal="center" vertical="center"/>
      <protection locked="0"/>
    </xf>
    <xf numFmtId="0" fontId="9" fillId="0" borderId="4" xfId="5" applyFont="1" applyBorder="1" applyAlignment="1" applyProtection="1">
      <alignment horizontal="center" vertical="center"/>
      <protection locked="0"/>
    </xf>
    <xf numFmtId="43" fontId="9" fillId="3" borderId="14" xfId="1" applyFont="1" applyFill="1" applyBorder="1" applyAlignment="1" applyProtection="1">
      <alignment horizontal="center" vertical="center"/>
    </xf>
    <xf numFmtId="44" fontId="11" fillId="0" borderId="0" xfId="2" applyFont="1" applyFill="1" applyBorder="1" applyAlignment="1" applyProtection="1">
      <alignment horizontal="center" vertical="center"/>
      <protection locked="0"/>
    </xf>
    <xf numFmtId="0" fontId="11" fillId="0" borderId="7" xfId="0" applyFont="1" applyBorder="1" applyAlignment="1" applyProtection="1">
      <alignment horizontal="center" vertical="center"/>
      <protection locked="0"/>
    </xf>
    <xf numFmtId="2" fontId="7" fillId="0" borderId="1" xfId="5" applyNumberFormat="1" applyFont="1" applyBorder="1" applyAlignment="1" applyProtection="1">
      <alignment horizontal="center" vertical="center"/>
      <protection locked="0"/>
    </xf>
    <xf numFmtId="44" fontId="11" fillId="0" borderId="1" xfId="2" applyFont="1" applyFill="1" applyBorder="1" applyAlignment="1" applyProtection="1">
      <alignment horizontal="center" vertical="center"/>
      <protection locked="0"/>
    </xf>
    <xf numFmtId="0" fontId="7" fillId="0" borderId="18" xfId="5" applyFont="1" applyBorder="1" applyAlignment="1" applyProtection="1">
      <alignment vertical="center"/>
      <protection locked="0"/>
    </xf>
    <xf numFmtId="168" fontId="7" fillId="0" borderId="1" xfId="5" applyNumberFormat="1" applyFont="1" applyBorder="1" applyAlignment="1" applyProtection="1">
      <alignment horizontal="center" vertical="center"/>
      <protection locked="0"/>
    </xf>
    <xf numFmtId="0" fontId="9" fillId="3" borderId="22" xfId="5" applyFont="1" applyFill="1" applyBorder="1" applyAlignment="1">
      <alignment horizontal="center" vertical="center" wrapText="1"/>
    </xf>
    <xf numFmtId="0" fontId="9" fillId="3" borderId="1" xfId="8" applyFont="1" applyFill="1" applyBorder="1" applyAlignment="1">
      <alignment vertical="center" wrapText="1"/>
    </xf>
    <xf numFmtId="0" fontId="9" fillId="3" borderId="1" xfId="8" applyFont="1" applyFill="1" applyBorder="1" applyAlignment="1">
      <alignment horizontal="center" vertical="center" wrapText="1"/>
    </xf>
    <xf numFmtId="0" fontId="9" fillId="3" borderId="21" xfId="8" applyFont="1" applyFill="1" applyBorder="1" applyAlignment="1">
      <alignment horizontal="center" vertical="center" wrapText="1"/>
    </xf>
    <xf numFmtId="166" fontId="7" fillId="0" borderId="24" xfId="5" applyNumberFormat="1" applyFont="1" applyBorder="1" applyAlignment="1" applyProtection="1">
      <alignment horizontal="center" vertical="center"/>
      <protection locked="0"/>
    </xf>
    <xf numFmtId="0" fontId="7" fillId="0" borderId="24" xfId="5" quotePrefix="1" applyFont="1" applyBorder="1" applyAlignment="1">
      <alignment horizontal="center" vertical="center"/>
    </xf>
    <xf numFmtId="44" fontId="7" fillId="0" borderId="3" xfId="5" applyNumberFormat="1" applyFont="1" applyBorder="1" applyAlignment="1" applyProtection="1">
      <alignment horizontal="center" vertical="center"/>
      <protection locked="0"/>
    </xf>
    <xf numFmtId="168" fontId="7" fillId="0" borderId="3" xfId="5" applyNumberFormat="1" applyFont="1" applyBorder="1" applyAlignment="1" applyProtection="1">
      <alignment horizontal="center" vertical="center"/>
      <protection locked="0"/>
    </xf>
    <xf numFmtId="43" fontId="9" fillId="3" borderId="5" xfId="1" applyFont="1" applyFill="1" applyBorder="1" applyAlignment="1" applyProtection="1">
      <alignment horizontal="center" vertical="center"/>
    </xf>
    <xf numFmtId="44" fontId="7" fillId="0" borderId="0" xfId="4" applyFont="1" applyFill="1" applyBorder="1" applyAlignment="1" applyProtection="1">
      <alignment horizontal="center" vertical="center"/>
    </xf>
    <xf numFmtId="2" fontId="7" fillId="0" borderId="0" xfId="5" applyNumberFormat="1" applyFont="1" applyAlignment="1">
      <alignment horizontal="center" vertical="center"/>
    </xf>
    <xf numFmtId="44" fontId="7" fillId="0" borderId="9" xfId="5" applyNumberFormat="1" applyFont="1" applyBorder="1" applyAlignment="1">
      <alignment horizontal="center" vertical="center"/>
    </xf>
    <xf numFmtId="0" fontId="7" fillId="0" borderId="8" xfId="0" applyFont="1" applyBorder="1" applyAlignment="1" applyProtection="1">
      <alignment horizontal="center" vertical="center"/>
      <protection locked="0"/>
    </xf>
    <xf numFmtId="164" fontId="7" fillId="0" borderId="24" xfId="5" applyNumberFormat="1" applyFont="1" applyBorder="1" applyAlignment="1" applyProtection="1">
      <alignment horizontal="center" vertical="center"/>
      <protection locked="0"/>
    </xf>
    <xf numFmtId="0" fontId="7" fillId="0" borderId="24" xfId="5" applyFont="1" applyBorder="1" applyAlignment="1" applyProtection="1">
      <alignment horizontal="center" vertical="center"/>
      <protection locked="0"/>
    </xf>
    <xf numFmtId="0" fontId="7" fillId="0" borderId="19" xfId="0" applyFont="1" applyBorder="1" applyAlignment="1" applyProtection="1">
      <alignment horizontal="center" vertical="center"/>
      <protection locked="0"/>
    </xf>
    <xf numFmtId="164" fontId="7" fillId="0" borderId="12" xfId="0" applyNumberFormat="1" applyFont="1" applyBorder="1" applyAlignment="1" applyProtection="1">
      <alignment horizontal="center" vertical="center"/>
      <protection locked="0"/>
    </xf>
    <xf numFmtId="1" fontId="7" fillId="0" borderId="24" xfId="5" applyNumberFormat="1" applyFont="1" applyBorder="1" applyAlignment="1" applyProtection="1">
      <alignment horizontal="center" vertical="center"/>
      <protection locked="0"/>
    </xf>
    <xf numFmtId="44" fontId="7" fillId="0" borderId="2" xfId="0" applyNumberFormat="1" applyFont="1" applyBorder="1" applyAlignment="1" applyProtection="1">
      <alignment horizontal="center" vertical="center"/>
      <protection locked="0"/>
    </xf>
    <xf numFmtId="164" fontId="9" fillId="0" borderId="3" xfId="0" applyNumberFormat="1" applyFont="1" applyBorder="1" applyAlignment="1">
      <alignment horizontal="center" vertical="center"/>
    </xf>
    <xf numFmtId="44" fontId="7" fillId="0" borderId="27" xfId="2" applyFont="1" applyFill="1" applyBorder="1" applyAlignment="1" applyProtection="1">
      <alignment horizontal="center" vertical="center"/>
      <protection locked="0"/>
    </xf>
    <xf numFmtId="169" fontId="7" fillId="0" borderId="27" xfId="3" applyNumberFormat="1" applyFont="1" applyFill="1" applyBorder="1" applyAlignment="1" applyProtection="1">
      <alignment horizontal="center" vertical="center"/>
      <protection locked="0"/>
    </xf>
    <xf numFmtId="44" fontId="7" fillId="0" borderId="8" xfId="0" applyNumberFormat="1" applyFont="1" applyBorder="1" applyAlignment="1" applyProtection="1">
      <alignment horizontal="center" vertical="center"/>
      <protection locked="0"/>
    </xf>
    <xf numFmtId="164" fontId="9" fillId="0" borderId="0" xfId="0" applyNumberFormat="1" applyFont="1" applyAlignment="1">
      <alignment horizontal="center" vertical="center"/>
    </xf>
    <xf numFmtId="44" fontId="7" fillId="0" borderId="1" xfId="2" applyFont="1" applyFill="1" applyBorder="1" applyAlignment="1" applyProtection="1">
      <alignment horizontal="center" vertical="center"/>
      <protection locked="0"/>
    </xf>
    <xf numFmtId="169" fontId="7" fillId="0" borderId="1" xfId="3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vertical="center" wrapText="1"/>
    </xf>
    <xf numFmtId="9" fontId="7" fillId="0" borderId="1" xfId="2" applyNumberFormat="1" applyFont="1" applyFill="1" applyBorder="1" applyAlignment="1" applyProtection="1">
      <alignment horizontal="center" vertical="center"/>
      <protection locked="0"/>
    </xf>
    <xf numFmtId="0" fontId="9" fillId="2" borderId="9" xfId="0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14" fontId="7" fillId="0" borderId="1" xfId="0" applyNumberFormat="1" applyFont="1" applyBorder="1" applyAlignment="1" applyProtection="1">
      <alignment horizontal="center" vertical="center"/>
      <protection locked="0"/>
    </xf>
    <xf numFmtId="44" fontId="7" fillId="0" borderId="22" xfId="2" applyFont="1" applyFill="1" applyBorder="1" applyAlignment="1" applyProtection="1">
      <alignment horizontal="center" vertical="center"/>
      <protection locked="0"/>
    </xf>
    <xf numFmtId="169" fontId="7" fillId="0" borderId="22" xfId="3" applyNumberFormat="1" applyFont="1" applyFill="1" applyBorder="1" applyAlignment="1" applyProtection="1">
      <alignment horizontal="center" vertical="center"/>
      <protection locked="0"/>
    </xf>
    <xf numFmtId="0" fontId="9" fillId="2" borderId="34" xfId="0" applyFont="1" applyFill="1" applyBorder="1" applyAlignment="1" applyProtection="1">
      <alignment horizontal="center" vertical="center" wrapText="1"/>
      <protection locked="0"/>
    </xf>
    <xf numFmtId="0" fontId="9" fillId="2" borderId="35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/>
    </xf>
    <xf numFmtId="166" fontId="9" fillId="2" borderId="35" xfId="0" applyNumberFormat="1" applyFont="1" applyFill="1" applyBorder="1" applyAlignment="1">
      <alignment horizontal="center" vertical="center"/>
    </xf>
    <xf numFmtId="166" fontId="9" fillId="2" borderId="3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21" xfId="0" applyFont="1" applyBorder="1" applyAlignment="1">
      <alignment horizontal="center" vertical="center"/>
    </xf>
    <xf numFmtId="0" fontId="9" fillId="0" borderId="19" xfId="0" applyFont="1" applyBorder="1" applyAlignment="1" applyProtection="1">
      <alignment horizontal="center" vertical="center"/>
      <protection locked="0"/>
    </xf>
    <xf numFmtId="164" fontId="9" fillId="0" borderId="12" xfId="0" applyNumberFormat="1" applyFont="1" applyBorder="1" applyAlignment="1" applyProtection="1">
      <alignment horizontal="center" vertical="center"/>
      <protection locked="0"/>
    </xf>
    <xf numFmtId="167" fontId="7" fillId="0" borderId="1" xfId="6" applyNumberFormat="1" applyFont="1" applyFill="1" applyBorder="1" applyAlignment="1" applyProtection="1">
      <alignment vertical="center"/>
      <protection locked="0"/>
    </xf>
    <xf numFmtId="44" fontId="7" fillId="6" borderId="1" xfId="4" applyFont="1" applyFill="1" applyBorder="1" applyAlignment="1" applyProtection="1">
      <alignment horizontal="center" vertical="center"/>
      <protection locked="0"/>
    </xf>
    <xf numFmtId="166" fontId="7" fillId="6" borderId="1" xfId="4" applyNumberFormat="1" applyFont="1" applyFill="1" applyBorder="1" applyAlignment="1" applyProtection="1">
      <alignment horizontal="center" vertical="center"/>
    </xf>
    <xf numFmtId="0" fontId="7" fillId="7" borderId="1" xfId="0" applyFont="1" applyFill="1" applyBorder="1" applyAlignment="1" applyProtection="1">
      <alignment horizontal="center" vertical="center"/>
      <protection locked="0"/>
    </xf>
    <xf numFmtId="0" fontId="7" fillId="7" borderId="32" xfId="0" applyFont="1" applyFill="1" applyBorder="1" applyAlignment="1">
      <alignment horizontal="center" vertical="center"/>
    </xf>
    <xf numFmtId="0" fontId="7" fillId="7" borderId="22" xfId="0" applyFont="1" applyFill="1" applyBorder="1" applyAlignment="1" applyProtection="1">
      <alignment horizontal="center" vertical="center"/>
      <protection locked="0"/>
    </xf>
    <xf numFmtId="168" fontId="7" fillId="7" borderId="22" xfId="0" applyNumberFormat="1" applyFont="1" applyFill="1" applyBorder="1" applyAlignment="1" applyProtection="1">
      <alignment horizontal="center" vertical="center"/>
      <protection locked="0"/>
    </xf>
    <xf numFmtId="0" fontId="7" fillId="7" borderId="21" xfId="0" applyFont="1" applyFill="1" applyBorder="1" applyAlignment="1">
      <alignment horizontal="center" vertical="center"/>
    </xf>
    <xf numFmtId="168" fontId="7" fillId="7" borderId="1" xfId="0" applyNumberFormat="1" applyFont="1" applyFill="1" applyBorder="1" applyAlignment="1">
      <alignment horizontal="center" vertical="center"/>
    </xf>
    <xf numFmtId="168" fontId="7" fillId="7" borderId="1" xfId="0" applyNumberFormat="1" applyFont="1" applyFill="1" applyBorder="1" applyAlignment="1" applyProtection="1">
      <alignment horizontal="center" vertical="center"/>
      <protection locked="0"/>
    </xf>
    <xf numFmtId="0" fontId="7" fillId="7" borderId="29" xfId="0" applyFont="1" applyFill="1" applyBorder="1" applyAlignment="1">
      <alignment horizontal="center" vertical="center"/>
    </xf>
    <xf numFmtId="0" fontId="7" fillId="7" borderId="27" xfId="0" applyFont="1" applyFill="1" applyBorder="1" applyAlignment="1" applyProtection="1">
      <alignment horizontal="center" vertical="center"/>
      <protection locked="0"/>
    </xf>
    <xf numFmtId="168" fontId="7" fillId="7" borderId="27" xfId="0" applyNumberFormat="1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14" fontId="7" fillId="7" borderId="1" xfId="0" applyNumberFormat="1" applyFont="1" applyFill="1" applyBorder="1" applyAlignment="1" applyProtection="1">
      <alignment horizontal="center" vertical="center"/>
      <protection locked="0"/>
    </xf>
    <xf numFmtId="44" fontId="7" fillId="8" borderId="31" xfId="2" applyFont="1" applyFill="1" applyBorder="1" applyAlignment="1" applyProtection="1">
      <alignment horizontal="center" vertical="center"/>
      <protection locked="0"/>
    </xf>
    <xf numFmtId="44" fontId="7" fillId="8" borderId="9" xfId="2" applyFont="1" applyFill="1" applyBorder="1" applyAlignment="1" applyProtection="1">
      <alignment horizontal="center" vertical="center"/>
      <protection locked="0"/>
    </xf>
    <xf numFmtId="44" fontId="7" fillId="8" borderId="28" xfId="2" applyFont="1" applyFill="1" applyBorder="1" applyAlignment="1" applyProtection="1">
      <alignment horizontal="center" vertical="center"/>
      <protection locked="0"/>
    </xf>
    <xf numFmtId="0" fontId="0" fillId="0" borderId="38" xfId="0" applyBorder="1"/>
    <xf numFmtId="0" fontId="0" fillId="0" borderId="39" xfId="0" applyBorder="1"/>
    <xf numFmtId="0" fontId="0" fillId="7" borderId="40" xfId="0" applyFill="1" applyBorder="1"/>
    <xf numFmtId="0" fontId="0" fillId="8" borderId="41" xfId="0" applyFill="1" applyBorder="1"/>
    <xf numFmtId="0" fontId="0" fillId="9" borderId="41" xfId="0" applyFill="1" applyBorder="1"/>
    <xf numFmtId="164" fontId="9" fillId="9" borderId="1" xfId="0" applyNumberFormat="1" applyFont="1" applyFill="1" applyBorder="1" applyAlignment="1">
      <alignment horizontal="center" vertical="center"/>
    </xf>
    <xf numFmtId="44" fontId="7" fillId="9" borderId="9" xfId="0" applyNumberFormat="1" applyFont="1" applyFill="1" applyBorder="1" applyAlignment="1" applyProtection="1">
      <alignment horizontal="center" vertical="center"/>
      <protection locked="0"/>
    </xf>
    <xf numFmtId="0" fontId="7" fillId="9" borderId="1" xfId="0" applyFont="1" applyFill="1" applyBorder="1" applyAlignment="1" applyProtection="1">
      <alignment horizontal="center" vertical="center" wrapText="1"/>
      <protection locked="0"/>
    </xf>
    <xf numFmtId="2" fontId="7" fillId="9" borderId="1" xfId="0" applyNumberFormat="1" applyFont="1" applyFill="1" applyBorder="1" applyAlignment="1" applyProtection="1">
      <alignment horizontal="center" vertical="center"/>
      <protection locked="0"/>
    </xf>
    <xf numFmtId="2" fontId="7" fillId="7" borderId="1" xfId="0" applyNumberFormat="1" applyFont="1" applyFill="1" applyBorder="1" applyAlignment="1" applyProtection="1">
      <alignment horizontal="center" vertical="center"/>
      <protection locked="0"/>
    </xf>
    <xf numFmtId="0" fontId="7" fillId="9" borderId="27" xfId="0" applyFont="1" applyFill="1" applyBorder="1" applyAlignment="1" applyProtection="1">
      <alignment horizontal="center" vertical="center"/>
      <protection locked="0"/>
    </xf>
    <xf numFmtId="2" fontId="7" fillId="9" borderId="27" xfId="0" applyNumberFormat="1" applyFont="1" applyFill="1" applyBorder="1" applyAlignment="1" applyProtection="1">
      <alignment horizontal="center" vertical="center"/>
      <protection locked="0"/>
    </xf>
    <xf numFmtId="0" fontId="7" fillId="7" borderId="21" xfId="5" applyFont="1" applyFill="1" applyBorder="1" applyAlignment="1" applyProtection="1">
      <alignment horizontal="center" vertical="center"/>
      <protection locked="0"/>
    </xf>
    <xf numFmtId="0" fontId="7" fillId="7" borderId="1" xfId="5" applyFont="1" applyFill="1" applyBorder="1" applyAlignment="1" applyProtection="1">
      <alignment horizontal="center" vertical="center"/>
      <protection locked="0"/>
    </xf>
    <xf numFmtId="2" fontId="7" fillId="7" borderId="1" xfId="5" applyNumberFormat="1" applyFont="1" applyFill="1" applyBorder="1" applyAlignment="1" applyProtection="1">
      <alignment horizontal="center" vertical="center"/>
      <protection locked="0"/>
    </xf>
    <xf numFmtId="1" fontId="7" fillId="7" borderId="24" xfId="5" applyNumberFormat="1" applyFont="1" applyFill="1" applyBorder="1" applyAlignment="1" applyProtection="1">
      <alignment horizontal="center" vertical="center"/>
      <protection locked="0"/>
    </xf>
    <xf numFmtId="44" fontId="7" fillId="7" borderId="9" xfId="5" applyNumberFormat="1" applyFont="1" applyFill="1" applyBorder="1" applyAlignment="1">
      <alignment horizontal="center" vertical="center"/>
    </xf>
    <xf numFmtId="0" fontId="7" fillId="9" borderId="21" xfId="5" applyFont="1" applyFill="1" applyBorder="1" applyAlignment="1" applyProtection="1">
      <alignment horizontal="center" vertical="center"/>
      <protection locked="0"/>
    </xf>
    <xf numFmtId="0" fontId="7" fillId="9" borderId="1" xfId="5" applyFont="1" applyFill="1" applyBorder="1" applyAlignment="1" applyProtection="1">
      <alignment horizontal="center" vertical="center"/>
      <protection locked="0"/>
    </xf>
    <xf numFmtId="0" fontId="7" fillId="9" borderId="1" xfId="5" quotePrefix="1" applyFont="1" applyFill="1" applyBorder="1" applyAlignment="1" applyProtection="1">
      <alignment horizontal="center" vertical="center"/>
      <protection locked="0"/>
    </xf>
    <xf numFmtId="2" fontId="7" fillId="9" borderId="1" xfId="5" quotePrefix="1" applyNumberFormat="1" applyFont="1" applyFill="1" applyBorder="1" applyAlignment="1" applyProtection="1">
      <alignment horizontal="center" vertical="center"/>
      <protection locked="0"/>
    </xf>
    <xf numFmtId="0" fontId="7" fillId="0" borderId="1" xfId="5" applyFont="1" applyBorder="1" applyAlignment="1" applyProtection="1">
      <alignment horizontal="center" vertical="center"/>
      <protection locked="0"/>
    </xf>
    <xf numFmtId="0" fontId="7" fillId="0" borderId="18" xfId="5" applyFont="1" applyBorder="1" applyAlignment="1" applyProtection="1">
      <alignment horizontal="center" vertical="center"/>
      <protection locked="0"/>
    </xf>
    <xf numFmtId="0" fontId="7" fillId="0" borderId="15" xfId="5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49" fontId="7" fillId="0" borderId="1" xfId="0" applyNumberFormat="1" applyFont="1" applyBorder="1" applyAlignment="1" applyProtection="1">
      <alignment horizontal="center" vertical="center"/>
      <protection locked="0"/>
    </xf>
    <xf numFmtId="164" fontId="7" fillId="0" borderId="26" xfId="0" applyNumberFormat="1" applyFont="1" applyBorder="1" applyAlignment="1" applyProtection="1">
      <alignment horizontal="center" vertical="center" wrapText="1"/>
      <protection locked="0"/>
    </xf>
    <xf numFmtId="164" fontId="7" fillId="0" borderId="37" xfId="0" applyNumberFormat="1" applyFont="1" applyBorder="1" applyAlignment="1" applyProtection="1">
      <alignment horizontal="center" vertical="center"/>
      <protection locked="0"/>
    </xf>
    <xf numFmtId="164" fontId="7" fillId="0" borderId="33" xfId="0" applyNumberFormat="1" applyFont="1" applyBorder="1" applyAlignment="1" applyProtection="1">
      <alignment horizontal="center" vertical="center"/>
      <protection locked="0"/>
    </xf>
    <xf numFmtId="164" fontId="7" fillId="0" borderId="8" xfId="0" applyNumberFormat="1" applyFont="1" applyBorder="1" applyAlignment="1" applyProtection="1">
      <alignment horizontal="center" vertical="center"/>
      <protection locked="0"/>
    </xf>
    <xf numFmtId="164" fontId="7" fillId="0" borderId="30" xfId="0" applyNumberFormat="1" applyFont="1" applyBorder="1" applyAlignment="1" applyProtection="1">
      <alignment horizontal="center" vertical="center"/>
      <protection locked="0"/>
    </xf>
    <xf numFmtId="164" fontId="7" fillId="0" borderId="23" xfId="0" applyNumberFormat="1" applyFont="1" applyBorder="1" applyAlignment="1" applyProtection="1">
      <alignment horizontal="center" vertical="center"/>
      <protection locked="0"/>
    </xf>
    <xf numFmtId="0" fontId="7" fillId="7" borderId="1" xfId="0" applyFont="1" applyFill="1" applyBorder="1" applyAlignment="1" applyProtection="1">
      <alignment horizontal="center" vertical="center"/>
      <protection locked="0"/>
    </xf>
    <xf numFmtId="49" fontId="7" fillId="7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9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9" fillId="3" borderId="26" xfId="8" applyFont="1" applyFill="1" applyBorder="1" applyAlignment="1">
      <alignment horizontal="center" vertical="center" wrapText="1"/>
    </xf>
    <xf numFmtId="0" fontId="9" fillId="3" borderId="25" xfId="8" applyFont="1" applyFill="1" applyBorder="1" applyAlignment="1">
      <alignment horizontal="center" vertical="center" wrapText="1"/>
    </xf>
    <xf numFmtId="0" fontId="9" fillId="3" borderId="1" xfId="8" applyFont="1" applyFill="1" applyBorder="1" applyAlignment="1">
      <alignment horizontal="center" vertical="center" wrapText="1"/>
    </xf>
    <xf numFmtId="0" fontId="7" fillId="7" borderId="1" xfId="5" applyFont="1" applyFill="1" applyBorder="1" applyAlignment="1" applyProtection="1">
      <alignment horizontal="center" vertical="center"/>
      <protection locked="0"/>
    </xf>
    <xf numFmtId="0" fontId="7" fillId="7" borderId="18" xfId="5" applyFont="1" applyFill="1" applyBorder="1" applyAlignment="1" applyProtection="1">
      <alignment horizontal="center" vertical="center"/>
      <protection locked="0"/>
    </xf>
    <xf numFmtId="0" fontId="7" fillId="7" borderId="15" xfId="5" applyFont="1" applyFill="1" applyBorder="1" applyAlignment="1" applyProtection="1">
      <alignment horizontal="center" vertical="center"/>
      <protection locked="0"/>
    </xf>
    <xf numFmtId="0" fontId="7" fillId="0" borderId="18" xfId="5" quotePrefix="1" applyFont="1" applyBorder="1" applyAlignment="1">
      <alignment horizontal="center" vertical="center"/>
    </xf>
    <xf numFmtId="0" fontId="9" fillId="3" borderId="18" xfId="8" applyFont="1" applyFill="1" applyBorder="1" applyAlignment="1">
      <alignment horizontal="center" vertical="center" wrapText="1"/>
    </xf>
    <xf numFmtId="0" fontId="9" fillId="3" borderId="15" xfId="8" applyFont="1" applyFill="1" applyBorder="1" applyAlignment="1">
      <alignment horizontal="center" vertical="center" wrapText="1"/>
    </xf>
    <xf numFmtId="0" fontId="7" fillId="0" borderId="15" xfId="5" quotePrefix="1" applyFont="1" applyBorder="1" applyAlignment="1">
      <alignment horizontal="center" vertical="center"/>
    </xf>
    <xf numFmtId="0" fontId="7" fillId="9" borderId="1" xfId="5" applyFont="1" applyFill="1" applyBorder="1" applyAlignment="1" applyProtection="1">
      <alignment horizontal="center" vertical="center"/>
      <protection locked="0"/>
    </xf>
    <xf numFmtId="0" fontId="7" fillId="9" borderId="1" xfId="5" quotePrefix="1" applyFont="1" applyFill="1" applyBorder="1" applyAlignment="1" applyProtection="1">
      <alignment horizontal="center" vertical="center"/>
      <protection locked="0"/>
    </xf>
    <xf numFmtId="0" fontId="9" fillId="0" borderId="12" xfId="0" quotePrefix="1" applyFont="1" applyBorder="1" applyAlignment="1" applyProtection="1">
      <alignment horizontal="center" vertical="center"/>
      <protection locked="0"/>
    </xf>
    <xf numFmtId="166" fontId="12" fillId="0" borderId="24" xfId="5" applyNumberFormat="1" applyFont="1" applyBorder="1" applyAlignment="1" applyProtection="1">
      <alignment horizontal="center" vertical="center"/>
      <protection locked="0"/>
    </xf>
    <xf numFmtId="166" fontId="12" fillId="0" borderId="23" xfId="5" applyNumberFormat="1" applyFont="1" applyBorder="1" applyAlignment="1" applyProtection="1">
      <alignment horizontal="center" vertical="center"/>
      <protection locked="0"/>
    </xf>
    <xf numFmtId="0" fontId="7" fillId="0" borderId="16" xfId="5" applyFont="1" applyBorder="1" applyAlignment="1" applyProtection="1">
      <alignment horizontal="center" vertical="center"/>
      <protection locked="0"/>
    </xf>
    <xf numFmtId="0" fontId="9" fillId="3" borderId="18" xfId="5" applyFont="1" applyFill="1" applyBorder="1" applyAlignment="1">
      <alignment horizontal="center" vertical="center" wrapText="1"/>
    </xf>
    <xf numFmtId="0" fontId="9" fillId="3" borderId="15" xfId="5" applyFont="1" applyFill="1" applyBorder="1" applyAlignment="1">
      <alignment horizontal="center" vertical="center" wrapText="1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9" fillId="0" borderId="13" xfId="5" applyFont="1" applyBorder="1" applyAlignment="1" applyProtection="1">
      <alignment horizontal="center" vertical="center"/>
      <protection locked="0"/>
    </xf>
    <xf numFmtId="0" fontId="9" fillId="0" borderId="12" xfId="5" applyFont="1" applyBorder="1" applyAlignment="1" applyProtection="1">
      <alignment horizontal="center" vertical="center"/>
      <protection locked="0"/>
    </xf>
    <xf numFmtId="44" fontId="10" fillId="0" borderId="0" xfId="0" applyNumberFormat="1" applyFont="1" applyAlignment="1" applyProtection="1">
      <alignment horizontal="center" vertical="center"/>
      <protection locked="0"/>
    </xf>
    <xf numFmtId="10" fontId="7" fillId="0" borderId="0" xfId="0" applyNumberFormat="1" applyFont="1" applyAlignment="1" applyProtection="1">
      <alignment horizontal="center" vertical="center"/>
      <protection locked="0"/>
    </xf>
    <xf numFmtId="44" fontId="7" fillId="0" borderId="0" xfId="0" applyNumberFormat="1" applyFont="1" applyAlignment="1" applyProtection="1">
      <alignment horizontal="center" vertical="center"/>
      <protection locked="0"/>
    </xf>
    <xf numFmtId="166" fontId="9" fillId="3" borderId="6" xfId="5" applyNumberFormat="1" applyFont="1" applyFill="1" applyBorder="1" applyAlignment="1" applyProtection="1">
      <alignment horizontal="center" vertical="center"/>
      <protection locked="0"/>
    </xf>
    <xf numFmtId="166" fontId="9" fillId="3" borderId="20" xfId="5" applyNumberFormat="1" applyFont="1" applyFill="1" applyBorder="1" applyAlignment="1" applyProtection="1">
      <alignment horizontal="center" vertical="center"/>
      <protection locked="0"/>
    </xf>
    <xf numFmtId="0" fontId="9" fillId="3" borderId="17" xfId="5" applyFont="1" applyFill="1" applyBorder="1" applyAlignment="1">
      <alignment horizontal="center" vertical="center" wrapText="1"/>
    </xf>
    <xf numFmtId="0" fontId="9" fillId="3" borderId="16" xfId="5" applyFont="1" applyFill="1" applyBorder="1" applyAlignment="1">
      <alignment horizontal="center" vertical="center" wrapText="1"/>
    </xf>
    <xf numFmtId="44" fontId="7" fillId="0" borderId="17" xfId="7" applyNumberFormat="1" applyFont="1" applyBorder="1" applyAlignment="1" applyProtection="1">
      <alignment horizontal="left" vertical="center"/>
      <protection locked="0"/>
    </xf>
    <xf numFmtId="44" fontId="7" fillId="0" borderId="16" xfId="7" applyNumberFormat="1" applyFont="1" applyBorder="1" applyAlignment="1" applyProtection="1">
      <alignment horizontal="left" vertical="center"/>
      <protection locked="0"/>
    </xf>
    <xf numFmtId="44" fontId="7" fillId="0" borderId="17" xfId="5" applyNumberFormat="1" applyFont="1" applyBorder="1" applyAlignment="1" applyProtection="1">
      <alignment horizontal="left" vertical="center"/>
      <protection locked="0"/>
    </xf>
    <xf numFmtId="44" fontId="7" fillId="0" borderId="16" xfId="5" applyNumberFormat="1" applyFont="1" applyBorder="1" applyAlignment="1" applyProtection="1">
      <alignment horizontal="left" vertical="center"/>
      <protection locked="0"/>
    </xf>
    <xf numFmtId="44" fontId="7" fillId="0" borderId="16" xfId="5" applyNumberFormat="1" applyFont="1" applyBorder="1" applyAlignment="1" applyProtection="1">
      <alignment horizontal="center" vertical="center"/>
      <protection locked="0"/>
    </xf>
    <xf numFmtId="44" fontId="7" fillId="0" borderId="15" xfId="5" applyNumberFormat="1" applyFont="1" applyBorder="1" applyAlignment="1" applyProtection="1">
      <alignment horizontal="center" vertical="center"/>
      <protection locked="0"/>
    </xf>
    <xf numFmtId="44" fontId="7" fillId="7" borderId="17" xfId="7" applyNumberFormat="1" applyFont="1" applyFill="1" applyBorder="1" applyAlignment="1" applyProtection="1">
      <alignment horizontal="left" vertical="center"/>
      <protection locked="0"/>
    </xf>
    <xf numFmtId="44" fontId="7" fillId="7" borderId="16" xfId="7" applyNumberFormat="1" applyFont="1" applyFill="1" applyBorder="1" applyAlignment="1" applyProtection="1">
      <alignment horizontal="left" vertical="center"/>
      <protection locked="0"/>
    </xf>
    <xf numFmtId="44" fontId="7" fillId="7" borderId="16" xfId="7" applyNumberFormat="1" applyFont="1" applyFill="1" applyBorder="1" applyAlignment="1" applyProtection="1">
      <alignment horizontal="center" vertical="center"/>
      <protection locked="0"/>
    </xf>
    <xf numFmtId="44" fontId="7" fillId="7" borderId="15" xfId="7" applyNumberFormat="1" applyFont="1" applyFill="1" applyBorder="1" applyAlignment="1" applyProtection="1">
      <alignment horizontal="center" vertical="center"/>
      <protection locked="0"/>
    </xf>
    <xf numFmtId="0" fontId="7" fillId="10" borderId="1" xfId="5" applyFont="1" applyFill="1" applyBorder="1" applyAlignment="1" applyProtection="1">
      <alignment horizontal="center" vertical="center"/>
      <protection locked="0"/>
    </xf>
    <xf numFmtId="44" fontId="7" fillId="7" borderId="15" xfId="2" applyFont="1" applyFill="1" applyBorder="1" applyAlignment="1" applyProtection="1">
      <alignment horizontal="center" vertical="center"/>
      <protection locked="0"/>
    </xf>
    <xf numFmtId="44" fontId="7" fillId="7" borderId="17" xfId="7" applyNumberFormat="1" applyFont="1" applyFill="1" applyBorder="1" applyAlignment="1" applyProtection="1">
      <alignment horizontal="left" vertical="center"/>
      <protection locked="0"/>
    </xf>
    <xf numFmtId="44" fontId="7" fillId="7" borderId="16" xfId="7" applyNumberFormat="1" applyFont="1" applyFill="1" applyBorder="1" applyAlignment="1" applyProtection="1">
      <alignment horizontal="left" vertical="center"/>
      <protection locked="0"/>
    </xf>
    <xf numFmtId="44" fontId="7" fillId="7" borderId="16" xfId="7" applyNumberFormat="1" applyFont="1" applyFill="1" applyBorder="1" applyAlignment="1" applyProtection="1">
      <alignment horizontal="center" vertical="center"/>
      <protection locked="0"/>
    </xf>
    <xf numFmtId="0" fontId="7" fillId="7" borderId="16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  <protection locked="0"/>
    </xf>
    <xf numFmtId="14" fontId="7" fillId="0" borderId="1" xfId="0" applyNumberFormat="1" applyFont="1" applyFill="1" applyBorder="1" applyAlignment="1" applyProtection="1">
      <alignment horizontal="center" vertical="center"/>
      <protection locked="0"/>
    </xf>
  </cellXfs>
  <cellStyles count="16">
    <cellStyle name="Comma" xfId="1" builtinId="3"/>
    <cellStyle name="Comma_Sterling BOM Vendor  21-22" xfId="6" xr:uid="{25B3201D-6AC7-4368-8AE5-1E4B2497C37F}"/>
    <cellStyle name="Currency" xfId="2" builtinId="4"/>
    <cellStyle name="Currency_Sterling BOM Vendor  21-22" xfId="4" xr:uid="{DD55AA63-9F57-4DFE-A22D-CFF1F62B2B72}"/>
    <cellStyle name="Normal" xfId="0" builtinId="0"/>
    <cellStyle name="Normal 2" xfId="11" xr:uid="{0D154DF7-5182-4C85-931C-22FEADEB3817}"/>
    <cellStyle name="Normal 3" xfId="12" xr:uid="{5DA2C56C-7A6A-45D9-86D8-A6CE77538083}"/>
    <cellStyle name="Normal 4" xfId="9" xr:uid="{5D482C2B-EEA6-4656-B257-5966DCC374A1}"/>
    <cellStyle name="Normal 4 2" xfId="10" xr:uid="{5BF9FC74-F91F-439F-BF52-3AFA42C48C26}"/>
    <cellStyle name="Normal 4 3" xfId="14" xr:uid="{D6B92CEC-40F4-4F9E-80FF-C12FE85B20ED}"/>
    <cellStyle name="Normal 5" xfId="13" xr:uid="{D9578C58-BC54-4E98-99C3-BFFF51DBB387}"/>
    <cellStyle name="Normal 6" xfId="15" xr:uid="{49DBA08C-CB9A-4D00-9A05-72FFE715D1EC}"/>
    <cellStyle name="Normal_1st formula Sterling BOM Vendor  21-22" xfId="7" xr:uid="{CE29F445-0430-4971-87F9-1CF534C87E32}"/>
    <cellStyle name="Normal_Sterling BOM Vendor  21-22" xfId="5" xr:uid="{A6B1E6CD-7F65-48E2-854A-BDB5923D20B1}"/>
    <cellStyle name="Normal_Sterling BOM Vendor  21-22 2" xfId="8" xr:uid="{32D4EDB8-9C05-44FC-8137-8FA433760139}"/>
    <cellStyle name="Percent" xfId="3" builtinId="5"/>
  </cellStyles>
  <dxfs count="0"/>
  <tableStyles count="0" defaultTableStyle="TableStyleMedium2" defaultPivotStyle="PivotStyleLight16"/>
  <colors>
    <mruColors>
      <color rgb="FFEC34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599832</xdr:colOff>
      <xdr:row>2</xdr:row>
      <xdr:rowOff>45916</xdr:rowOff>
    </xdr:from>
    <xdr:to>
      <xdr:col>12</xdr:col>
      <xdr:colOff>500526</xdr:colOff>
      <xdr:row>7</xdr:row>
      <xdr:rowOff>119529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82DD1C-782C-4053-8B5A-685CE05A53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357" t="2971" r="17204" b="31920"/>
        <a:stretch/>
      </xdr:blipFill>
      <xdr:spPr>
        <a:xfrm>
          <a:off x="10005303" y="404504"/>
          <a:ext cx="737399" cy="917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AC3A6-E768-490F-A0A7-752A7E4B709A}">
  <sheetPr>
    <tabColor theme="6"/>
  </sheetPr>
  <dimension ref="A1:P91"/>
  <sheetViews>
    <sheetView tabSelected="1" zoomScale="85" zoomScaleNormal="85" workbookViewId="0">
      <selection activeCell="J4" sqref="J4"/>
    </sheetView>
  </sheetViews>
  <sheetFormatPr defaultRowHeight="13.8" x14ac:dyDescent="0.25"/>
  <cols>
    <col min="1" max="1" width="2.33203125" style="1" customWidth="1"/>
    <col min="2" max="2" width="16.33203125" style="1" bestFit="1" customWidth="1"/>
    <col min="3" max="4" width="8" style="1" bestFit="1" customWidth="1"/>
    <col min="5" max="5" width="6.5546875" style="1" bestFit="1" customWidth="1"/>
    <col min="6" max="6" width="8.44140625" style="1" bestFit="1" customWidth="1"/>
    <col min="7" max="7" width="13.5546875" style="1" bestFit="1" customWidth="1"/>
    <col min="8" max="8" width="8.6640625" style="1" bestFit="1" customWidth="1"/>
    <col min="9" max="9" width="24.5546875" style="1" bestFit="1" customWidth="1"/>
    <col min="10" max="10" width="28.88671875" style="1" bestFit="1" customWidth="1"/>
    <col min="11" max="11" width="11.88671875" style="1" bestFit="1" customWidth="1"/>
    <col min="12" max="12" width="12" style="2" bestFit="1" customWidth="1"/>
    <col min="13" max="13" width="16.44140625" style="1" bestFit="1" customWidth="1"/>
    <col min="16" max="16" width="21.44140625" bestFit="1" customWidth="1"/>
  </cols>
  <sheetData>
    <row r="1" spans="1:16" x14ac:dyDescent="0.25">
      <c r="A1" s="48"/>
      <c r="B1" s="192" t="s">
        <v>83</v>
      </c>
      <c r="C1" s="193"/>
      <c r="D1" s="193"/>
      <c r="E1" s="24"/>
      <c r="F1" s="24"/>
      <c r="G1" s="24"/>
      <c r="H1" s="24"/>
      <c r="I1" s="24"/>
      <c r="J1" s="24"/>
      <c r="K1" s="24"/>
      <c r="L1" s="149"/>
      <c r="M1" s="148"/>
    </row>
    <row r="2" spans="1:16" ht="16.2" thickBot="1" x14ac:dyDescent="0.3">
      <c r="A2" s="48"/>
      <c r="B2" s="194" t="s">
        <v>82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6"/>
      <c r="O2" t="s">
        <v>93</v>
      </c>
    </row>
    <row r="3" spans="1:16" x14ac:dyDescent="0.25">
      <c r="B3" s="147" t="s">
        <v>81</v>
      </c>
      <c r="C3" s="197" t="s">
        <v>88</v>
      </c>
      <c r="D3" s="197"/>
      <c r="E3" s="137"/>
      <c r="F3" s="137"/>
      <c r="G3" s="137"/>
      <c r="H3" s="137"/>
      <c r="I3" s="137"/>
      <c r="J3" s="137"/>
      <c r="K3" s="137"/>
      <c r="L3" s="198"/>
      <c r="M3" s="199"/>
      <c r="O3" s="170"/>
      <c r="P3" s="168" t="s">
        <v>95</v>
      </c>
    </row>
    <row r="4" spans="1:16" ht="14.4" thickBot="1" x14ac:dyDescent="0.3">
      <c r="B4" s="147" t="s">
        <v>80</v>
      </c>
      <c r="C4" s="204">
        <v>2234</v>
      </c>
      <c r="D4" s="205"/>
      <c r="E4" s="146"/>
      <c r="F4" s="146"/>
      <c r="L4" s="200"/>
      <c r="M4" s="201"/>
      <c r="O4" s="171"/>
      <c r="P4" s="169" t="s">
        <v>94</v>
      </c>
    </row>
    <row r="5" spans="1:16" ht="14.4" thickBot="1" x14ac:dyDescent="0.3">
      <c r="B5" s="13"/>
      <c r="L5" s="200"/>
      <c r="M5" s="201"/>
      <c r="O5" s="172"/>
      <c r="P5" s="169" t="s">
        <v>96</v>
      </c>
    </row>
    <row r="6" spans="1:16" ht="14.4" thickBot="1" x14ac:dyDescent="0.3">
      <c r="B6" s="206"/>
      <c r="C6" s="207"/>
      <c r="D6" s="207"/>
      <c r="E6" s="207"/>
      <c r="F6" s="207"/>
      <c r="G6" s="208"/>
      <c r="I6" s="163" t="s">
        <v>79</v>
      </c>
      <c r="J6" s="164">
        <v>45419</v>
      </c>
      <c r="L6" s="200"/>
      <c r="M6" s="201"/>
    </row>
    <row r="7" spans="1:16" ht="28.2" thickBot="1" x14ac:dyDescent="0.3">
      <c r="B7" s="145" t="s">
        <v>46</v>
      </c>
      <c r="C7" s="144" t="s">
        <v>78</v>
      </c>
      <c r="D7" s="143" t="s">
        <v>77</v>
      </c>
      <c r="E7" s="143" t="s">
        <v>76</v>
      </c>
      <c r="F7" s="142" t="s">
        <v>75</v>
      </c>
      <c r="G7" s="141" t="s">
        <v>74</v>
      </c>
      <c r="I7" s="257" t="s">
        <v>73</v>
      </c>
      <c r="J7" s="258" t="s">
        <v>90</v>
      </c>
      <c r="L7" s="200"/>
      <c r="M7" s="201"/>
    </row>
    <row r="8" spans="1:16" x14ac:dyDescent="0.25">
      <c r="B8" s="154" t="s">
        <v>86</v>
      </c>
      <c r="C8" s="155" t="s">
        <v>85</v>
      </c>
      <c r="D8" s="156"/>
      <c r="E8" s="140">
        <v>0.15</v>
      </c>
      <c r="F8" s="139"/>
      <c r="G8" s="165">
        <f>($M$12/31.1035*D8*(1+E8)*(1+F8))</f>
        <v>0</v>
      </c>
      <c r="I8" s="4" t="s">
        <v>72</v>
      </c>
      <c r="J8" s="131">
        <v>14227</v>
      </c>
      <c r="L8" s="202"/>
      <c r="M8" s="203"/>
    </row>
    <row r="9" spans="1:16" x14ac:dyDescent="0.25">
      <c r="B9" s="157"/>
      <c r="C9" s="153"/>
      <c r="D9" s="158"/>
      <c r="E9" s="140"/>
      <c r="F9" s="129"/>
      <c r="G9" s="165">
        <f>($M$12/31.1035*D9*(1+E9)*(1+F9))</f>
        <v>0</v>
      </c>
      <c r="I9" s="4" t="s">
        <v>71</v>
      </c>
      <c r="J9" s="138" t="s">
        <v>89</v>
      </c>
      <c r="L9" s="1"/>
      <c r="M9" s="117"/>
    </row>
    <row r="10" spans="1:16" x14ac:dyDescent="0.25">
      <c r="B10" s="157"/>
      <c r="C10" s="153"/>
      <c r="D10" s="159"/>
      <c r="E10" s="130"/>
      <c r="F10" s="133"/>
      <c r="G10" s="165">
        <f>($M$13/31.1035*D10*(1+E10)*(1+F10))</f>
        <v>0</v>
      </c>
      <c r="H10" s="137"/>
      <c r="J10" s="136"/>
      <c r="L10" s="1"/>
      <c r="M10" s="117"/>
    </row>
    <row r="11" spans="1:16" x14ac:dyDescent="0.25">
      <c r="B11" s="157"/>
      <c r="C11" s="153"/>
      <c r="D11" s="158"/>
      <c r="E11" s="130"/>
      <c r="F11" s="133"/>
      <c r="G11" s="166"/>
      <c r="I11" s="209" t="s">
        <v>70</v>
      </c>
      <c r="J11" s="210"/>
      <c r="L11" s="135" t="s">
        <v>46</v>
      </c>
      <c r="M11" s="134" t="s">
        <v>69</v>
      </c>
    </row>
    <row r="12" spans="1:16" x14ac:dyDescent="0.25">
      <c r="B12" s="157"/>
      <c r="C12" s="153"/>
      <c r="D12" s="158"/>
      <c r="E12" s="130"/>
      <c r="F12" s="133"/>
      <c r="G12" s="166"/>
      <c r="H12" s="132"/>
      <c r="I12" s="153" t="s">
        <v>68</v>
      </c>
      <c r="J12" s="177">
        <f>+L31</f>
        <v>15.55</v>
      </c>
      <c r="L12" s="173" t="s">
        <v>67</v>
      </c>
      <c r="M12" s="174"/>
    </row>
    <row r="13" spans="1:16" x14ac:dyDescent="0.25">
      <c r="B13" s="157"/>
      <c r="C13" s="153"/>
      <c r="D13" s="159"/>
      <c r="E13" s="130"/>
      <c r="F13" s="129"/>
      <c r="G13" s="166"/>
      <c r="H13" s="132"/>
      <c r="I13" s="175" t="s">
        <v>66</v>
      </c>
      <c r="J13" s="176">
        <f>J63/5</f>
        <v>0.88185999999999998</v>
      </c>
      <c r="L13" s="128"/>
      <c r="M13" s="127"/>
    </row>
    <row r="14" spans="1:16" x14ac:dyDescent="0.25">
      <c r="B14" s="157"/>
      <c r="C14" s="153"/>
      <c r="D14" s="159"/>
      <c r="E14" s="130"/>
      <c r="F14" s="129"/>
      <c r="G14" s="166"/>
      <c r="I14" s="175" t="s">
        <v>65</v>
      </c>
      <c r="J14" s="176">
        <f>J70/5</f>
        <v>0</v>
      </c>
      <c r="L14" s="128"/>
      <c r="M14" s="127"/>
    </row>
    <row r="15" spans="1:16" x14ac:dyDescent="0.25">
      <c r="B15" s="157"/>
      <c r="C15" s="153"/>
      <c r="D15" s="159"/>
      <c r="E15" s="130"/>
      <c r="F15" s="129"/>
      <c r="G15" s="166"/>
      <c r="I15" s="175" t="s">
        <v>64</v>
      </c>
      <c r="J15" s="176">
        <f>L53</f>
        <v>0</v>
      </c>
      <c r="L15" s="128"/>
      <c r="M15" s="127"/>
    </row>
    <row r="16" spans="1:16" ht="14.4" thickBot="1" x14ac:dyDescent="0.3">
      <c r="B16" s="160"/>
      <c r="C16" s="161"/>
      <c r="D16" s="162"/>
      <c r="E16" s="126"/>
      <c r="F16" s="125"/>
      <c r="G16" s="167"/>
      <c r="H16" s="9"/>
      <c r="I16" s="178" t="s">
        <v>63</v>
      </c>
      <c r="J16" s="179">
        <f>SUM(J12:J15)</f>
        <v>16.43186</v>
      </c>
      <c r="K16" s="9"/>
      <c r="L16" s="124"/>
      <c r="M16" s="123"/>
    </row>
    <row r="17" spans="1:13" ht="14.4" thickBot="1" x14ac:dyDescent="0.3">
      <c r="E17" s="28"/>
      <c r="F17" s="28"/>
      <c r="G17" s="28"/>
      <c r="H17" s="28"/>
      <c r="J17" s="28"/>
      <c r="K17" s="28"/>
      <c r="L17" s="50"/>
    </row>
    <row r="18" spans="1:13" x14ac:dyDescent="0.25">
      <c r="B18" s="87" t="s">
        <v>62</v>
      </c>
      <c r="C18" s="86"/>
      <c r="D18" s="86"/>
      <c r="E18" s="86"/>
      <c r="F18" s="86"/>
      <c r="G18" s="55"/>
      <c r="H18" s="86"/>
      <c r="I18" s="22"/>
      <c r="J18" s="22"/>
      <c r="K18" s="22"/>
      <c r="L18" s="121"/>
      <c r="M18" s="120"/>
    </row>
    <row r="19" spans="1:13" x14ac:dyDescent="0.25">
      <c r="B19" s="52" t="s">
        <v>46</v>
      </c>
      <c r="C19" s="51"/>
      <c r="D19" s="51"/>
      <c r="E19" s="51"/>
      <c r="F19" s="51"/>
      <c r="G19" s="28"/>
      <c r="H19" s="119"/>
      <c r="I19" s="110"/>
      <c r="J19" s="109"/>
      <c r="K19" s="109"/>
      <c r="L19" s="118"/>
      <c r="M19" s="117"/>
    </row>
    <row r="20" spans="1:13" ht="27.6" x14ac:dyDescent="0.25">
      <c r="A20" s="83"/>
      <c r="B20" s="72" t="s">
        <v>46</v>
      </c>
      <c r="C20" s="211" t="s">
        <v>61</v>
      </c>
      <c r="D20" s="212"/>
      <c r="E20" s="213"/>
      <c r="F20" s="213"/>
      <c r="G20" s="71"/>
      <c r="H20" s="71"/>
      <c r="I20" s="71"/>
      <c r="J20" s="105" t="s">
        <v>40</v>
      </c>
      <c r="K20" s="71" t="s">
        <v>60</v>
      </c>
      <c r="L20" s="105" t="s">
        <v>40</v>
      </c>
      <c r="M20" s="43" t="s">
        <v>54</v>
      </c>
    </row>
    <row r="21" spans="1:13" x14ac:dyDescent="0.25">
      <c r="A21" s="83"/>
      <c r="B21" s="180" t="s">
        <v>85</v>
      </c>
      <c r="C21" s="214"/>
      <c r="D21" s="214"/>
      <c r="E21" s="215"/>
      <c r="F21" s="216"/>
      <c r="G21" s="181"/>
      <c r="H21" s="181"/>
      <c r="I21" s="181"/>
      <c r="J21" s="182">
        <v>15.55</v>
      </c>
      <c r="K21" s="183">
        <v>1</v>
      </c>
      <c r="L21" s="182">
        <f>J21*K21</f>
        <v>15.55</v>
      </c>
      <c r="M21" s="184">
        <v>34.5</v>
      </c>
    </row>
    <row r="22" spans="1:13" x14ac:dyDescent="0.25">
      <c r="B22" s="68"/>
      <c r="C22" s="189"/>
      <c r="D22" s="189"/>
      <c r="E22" s="190"/>
      <c r="F22" s="191"/>
      <c r="G22" s="66"/>
      <c r="H22" s="66"/>
      <c r="I22" s="66"/>
      <c r="J22" s="101"/>
      <c r="K22" s="122"/>
      <c r="L22" s="101">
        <f t="shared" ref="L22:L30" si="0">K22*J22</f>
        <v>0</v>
      </c>
      <c r="M22" s="116">
        <f t="shared" ref="M22:M30" si="1">IFERROR(VLOOKUP($B22,$C$8:$G$16,5,0)*$L22,0)</f>
        <v>0</v>
      </c>
    </row>
    <row r="23" spans="1:13" x14ac:dyDescent="0.25">
      <c r="B23" s="68"/>
      <c r="C23" s="217"/>
      <c r="D23" s="220"/>
      <c r="E23" s="190"/>
      <c r="F23" s="191"/>
      <c r="G23" s="66"/>
      <c r="H23" s="66"/>
      <c r="I23" s="66"/>
      <c r="J23" s="101"/>
      <c r="K23" s="122"/>
      <c r="L23" s="101">
        <f t="shared" si="0"/>
        <v>0</v>
      </c>
      <c r="M23" s="116">
        <f t="shared" si="1"/>
        <v>0</v>
      </c>
    </row>
    <row r="24" spans="1:13" x14ac:dyDescent="0.25">
      <c r="B24" s="68"/>
      <c r="C24" s="217"/>
      <c r="D24" s="220"/>
      <c r="E24" s="190"/>
      <c r="F24" s="191"/>
      <c r="G24" s="66"/>
      <c r="H24" s="66"/>
      <c r="I24" s="66"/>
      <c r="J24" s="101"/>
      <c r="K24" s="122"/>
      <c r="L24" s="101">
        <f t="shared" si="0"/>
        <v>0</v>
      </c>
      <c r="M24" s="116">
        <f t="shared" si="1"/>
        <v>0</v>
      </c>
    </row>
    <row r="25" spans="1:13" x14ac:dyDescent="0.25">
      <c r="B25" s="68"/>
      <c r="C25" s="217"/>
      <c r="D25" s="217"/>
      <c r="E25" s="190"/>
      <c r="F25" s="190"/>
      <c r="G25" s="66"/>
      <c r="H25" s="66"/>
      <c r="I25" s="66"/>
      <c r="J25" s="101"/>
      <c r="K25" s="122"/>
      <c r="L25" s="101">
        <f t="shared" si="0"/>
        <v>0</v>
      </c>
      <c r="M25" s="116">
        <f t="shared" si="1"/>
        <v>0</v>
      </c>
    </row>
    <row r="26" spans="1:13" x14ac:dyDescent="0.25">
      <c r="B26" s="68"/>
      <c r="C26" s="217"/>
      <c r="D26" s="220"/>
      <c r="E26" s="190"/>
      <c r="F26" s="191"/>
      <c r="G26" s="66"/>
      <c r="H26" s="66"/>
      <c r="I26" s="66"/>
      <c r="J26" s="101"/>
      <c r="K26" s="122"/>
      <c r="L26" s="101">
        <f t="shared" si="0"/>
        <v>0</v>
      </c>
      <c r="M26" s="116">
        <f t="shared" si="1"/>
        <v>0</v>
      </c>
    </row>
    <row r="27" spans="1:13" x14ac:dyDescent="0.25">
      <c r="B27" s="68"/>
      <c r="C27" s="217"/>
      <c r="D27" s="220"/>
      <c r="E27" s="190"/>
      <c r="F27" s="191"/>
      <c r="G27" s="66"/>
      <c r="H27" s="66"/>
      <c r="I27" s="66"/>
      <c r="J27" s="101"/>
      <c r="K27" s="122"/>
      <c r="L27" s="101">
        <f t="shared" si="0"/>
        <v>0</v>
      </c>
      <c r="M27" s="116">
        <f t="shared" si="1"/>
        <v>0</v>
      </c>
    </row>
    <row r="28" spans="1:13" x14ac:dyDescent="0.25">
      <c r="B28" s="68"/>
      <c r="C28" s="217"/>
      <c r="D28" s="220"/>
      <c r="E28" s="190"/>
      <c r="F28" s="191"/>
      <c r="G28" s="66"/>
      <c r="H28" s="66"/>
      <c r="I28" s="66"/>
      <c r="J28" s="101"/>
      <c r="K28" s="122"/>
      <c r="L28" s="101">
        <f t="shared" si="0"/>
        <v>0</v>
      </c>
      <c r="M28" s="116">
        <f t="shared" si="1"/>
        <v>0</v>
      </c>
    </row>
    <row r="29" spans="1:13" x14ac:dyDescent="0.25">
      <c r="B29" s="68"/>
      <c r="C29" s="217"/>
      <c r="D29" s="220"/>
      <c r="E29" s="190"/>
      <c r="F29" s="191"/>
      <c r="G29" s="66"/>
      <c r="H29" s="66"/>
      <c r="I29" s="66"/>
      <c r="J29" s="101"/>
      <c r="K29" s="122"/>
      <c r="L29" s="101">
        <f t="shared" si="0"/>
        <v>0</v>
      </c>
      <c r="M29" s="116">
        <f t="shared" si="1"/>
        <v>0</v>
      </c>
    </row>
    <row r="30" spans="1:13" ht="14.4" thickBot="1" x14ac:dyDescent="0.3">
      <c r="B30" s="68"/>
      <c r="C30" s="217"/>
      <c r="D30" s="220"/>
      <c r="E30" s="190"/>
      <c r="F30" s="191"/>
      <c r="G30" s="66"/>
      <c r="H30" s="66"/>
      <c r="I30" s="66"/>
      <c r="J30" s="101"/>
      <c r="K30" s="122"/>
      <c r="L30" s="101">
        <f t="shared" si="0"/>
        <v>0</v>
      </c>
      <c r="M30" s="116">
        <f t="shared" si="1"/>
        <v>0</v>
      </c>
    </row>
    <row r="31" spans="1:13" ht="14.4" thickBot="1" x14ac:dyDescent="0.3">
      <c r="B31" s="60"/>
      <c r="C31" s="28"/>
      <c r="D31" s="28"/>
      <c r="E31" s="28"/>
      <c r="F31" s="28"/>
      <c r="G31" s="28"/>
      <c r="H31" s="115"/>
      <c r="I31" s="114"/>
      <c r="J31" s="57"/>
      <c r="K31" s="34" t="s">
        <v>49</v>
      </c>
      <c r="L31" s="113">
        <f>SUM(L21:L30)</f>
        <v>15.55</v>
      </c>
      <c r="M31" s="33">
        <f>SUM(M21:M30)</f>
        <v>34.5</v>
      </c>
    </row>
    <row r="32" spans="1:13" ht="14.4" thickBot="1" x14ac:dyDescent="0.3">
      <c r="B32" s="32"/>
      <c r="C32" s="31"/>
      <c r="D32" s="31"/>
      <c r="E32" s="31"/>
      <c r="F32" s="31"/>
      <c r="G32" s="111"/>
      <c r="H32" s="112"/>
      <c r="I32" s="111"/>
      <c r="J32" s="111"/>
      <c r="K32" s="111"/>
      <c r="L32" s="30"/>
      <c r="M32" s="58"/>
    </row>
    <row r="33" spans="1:13" ht="14.4" thickBot="1" x14ac:dyDescent="0.3">
      <c r="B33" s="28"/>
      <c r="C33" s="28"/>
      <c r="D33" s="28"/>
      <c r="E33" s="223"/>
      <c r="F33" s="223"/>
      <c r="G33" s="223"/>
      <c r="H33" s="223"/>
      <c r="I33" s="223"/>
      <c r="J33" s="223"/>
      <c r="K33" s="88"/>
      <c r="L33" s="50"/>
      <c r="M33" s="57"/>
    </row>
    <row r="34" spans="1:13" x14ac:dyDescent="0.25">
      <c r="B34" s="87" t="s">
        <v>59</v>
      </c>
      <c r="C34" s="86"/>
      <c r="D34" s="86"/>
      <c r="E34" s="86"/>
      <c r="F34" s="86"/>
      <c r="G34" s="55"/>
      <c r="H34" s="86"/>
      <c r="I34" s="22"/>
      <c r="J34" s="22"/>
      <c r="K34" s="22"/>
      <c r="L34" s="121"/>
      <c r="M34" s="120"/>
    </row>
    <row r="35" spans="1:13" x14ac:dyDescent="0.25">
      <c r="B35" s="52" t="s">
        <v>46</v>
      </c>
      <c r="C35" s="51"/>
      <c r="D35" s="51"/>
      <c r="E35" s="51"/>
      <c r="F35" s="51"/>
      <c r="G35" s="28"/>
      <c r="H35" s="119"/>
      <c r="I35" s="110"/>
      <c r="J35" s="109"/>
      <c r="K35" s="109"/>
      <c r="L35" s="118"/>
      <c r="M35" s="117"/>
    </row>
    <row r="36" spans="1:13" ht="27.6" x14ac:dyDescent="0.25">
      <c r="B36" s="72" t="s">
        <v>46</v>
      </c>
      <c r="C36" s="218" t="s">
        <v>58</v>
      </c>
      <c r="D36" s="219"/>
      <c r="E36" s="213" t="s">
        <v>57</v>
      </c>
      <c r="F36" s="213"/>
      <c r="G36" s="71" t="s">
        <v>56</v>
      </c>
      <c r="H36" s="71" t="s">
        <v>55</v>
      </c>
      <c r="I36" s="71"/>
      <c r="J36" s="71"/>
      <c r="K36" s="71"/>
      <c r="L36" s="105"/>
      <c r="M36" s="43" t="s">
        <v>54</v>
      </c>
    </row>
    <row r="37" spans="1:13" x14ac:dyDescent="0.25">
      <c r="A37" s="83"/>
      <c r="B37" s="185" t="s">
        <v>5</v>
      </c>
      <c r="C37" s="221"/>
      <c r="D37" s="221"/>
      <c r="E37" s="222"/>
      <c r="F37" s="221"/>
      <c r="G37" s="186"/>
      <c r="H37" s="186"/>
      <c r="I37" s="66"/>
      <c r="J37" s="66"/>
      <c r="K37" s="66"/>
      <c r="L37" s="66"/>
      <c r="M37" s="116">
        <f>C37/100*G37*H37/1000*512.8*1.1</f>
        <v>0</v>
      </c>
    </row>
    <row r="38" spans="1:13" x14ac:dyDescent="0.25">
      <c r="A38" s="83"/>
      <c r="B38" s="185" t="s">
        <v>53</v>
      </c>
      <c r="C38" s="186"/>
      <c r="D38" s="186"/>
      <c r="E38" s="187"/>
      <c r="F38" s="186"/>
      <c r="G38" s="186"/>
      <c r="H38" s="186"/>
      <c r="I38" s="66"/>
      <c r="J38" s="66"/>
      <c r="K38" s="66"/>
      <c r="L38" s="66"/>
      <c r="M38" s="116">
        <f>C38/100*G38*H38/1000*512.8*1.1</f>
        <v>0</v>
      </c>
    </row>
    <row r="39" spans="1:13" x14ac:dyDescent="0.25">
      <c r="A39" s="83"/>
      <c r="B39" s="185" t="s">
        <v>52</v>
      </c>
      <c r="C39" s="186"/>
      <c r="D39" s="186"/>
      <c r="E39" s="187"/>
      <c r="F39" s="186"/>
      <c r="G39" s="186"/>
      <c r="H39" s="186"/>
      <c r="I39" s="66"/>
      <c r="J39" s="66"/>
      <c r="K39" s="66"/>
      <c r="L39" s="66"/>
      <c r="M39" s="116">
        <f>C39/100*G39*H39/1000*512.8*1.1</f>
        <v>0</v>
      </c>
    </row>
    <row r="40" spans="1:13" x14ac:dyDescent="0.25">
      <c r="A40" s="83"/>
      <c r="B40" s="185" t="s">
        <v>51</v>
      </c>
      <c r="C40" s="186"/>
      <c r="D40" s="186"/>
      <c r="E40" s="188"/>
      <c r="F40" s="186"/>
      <c r="G40" s="186"/>
      <c r="H40" s="186"/>
      <c r="I40" s="66"/>
      <c r="J40" s="66"/>
      <c r="K40" s="66"/>
      <c r="L40" s="66"/>
      <c r="M40" s="116">
        <f>C40/100*G40*H40/1000*512.8*1.1</f>
        <v>0</v>
      </c>
    </row>
    <row r="41" spans="1:13" ht="14.4" thickBot="1" x14ac:dyDescent="0.3">
      <c r="A41" s="83"/>
      <c r="B41" s="185" t="s">
        <v>50</v>
      </c>
      <c r="C41" s="186"/>
      <c r="D41" s="186"/>
      <c r="E41" s="187"/>
      <c r="F41" s="186"/>
      <c r="G41" s="186"/>
      <c r="H41" s="186"/>
      <c r="I41" s="66"/>
      <c r="J41" s="66"/>
      <c r="K41" s="66"/>
      <c r="L41" s="66"/>
      <c r="M41" s="116">
        <f>C41/100*G41*H41/1000*512.8*1.1</f>
        <v>0</v>
      </c>
    </row>
    <row r="42" spans="1:13" ht="14.4" thickBot="1" x14ac:dyDescent="0.3">
      <c r="A42" s="48"/>
      <c r="B42" s="60"/>
      <c r="C42" s="28"/>
      <c r="D42" s="28"/>
      <c r="E42" s="28"/>
      <c r="F42" s="28"/>
      <c r="G42" s="28"/>
      <c r="H42" s="115"/>
      <c r="I42" s="114"/>
      <c r="J42" s="57"/>
      <c r="K42" s="34" t="s">
        <v>49</v>
      </c>
      <c r="L42" s="113">
        <f>SUM(L37:L41)</f>
        <v>0</v>
      </c>
      <c r="M42" s="33">
        <f>SUM(M37:M41)</f>
        <v>0</v>
      </c>
    </row>
    <row r="43" spans="1:13" ht="14.4" thickBot="1" x14ac:dyDescent="0.3">
      <c r="A43" s="48"/>
      <c r="B43" s="32"/>
      <c r="C43" s="31"/>
      <c r="D43" s="31"/>
      <c r="E43" s="31"/>
      <c r="F43" s="31"/>
      <c r="G43" s="111"/>
      <c r="H43" s="112"/>
      <c r="I43" s="111"/>
      <c r="J43" s="111"/>
      <c r="K43" s="111"/>
      <c r="L43" s="30"/>
      <c r="M43" s="58"/>
    </row>
    <row r="44" spans="1:13" ht="14.4" thickBot="1" x14ac:dyDescent="0.3">
      <c r="A44" s="48"/>
      <c r="B44" s="28"/>
      <c r="C44" s="28"/>
      <c r="D44" s="28"/>
      <c r="E44" s="28"/>
      <c r="F44" s="28"/>
      <c r="G44" s="88"/>
      <c r="H44" s="89"/>
      <c r="I44" s="88"/>
      <c r="J44" s="88"/>
      <c r="K44" s="88"/>
      <c r="L44" s="50"/>
      <c r="M44" s="57"/>
    </row>
    <row r="45" spans="1:13" x14ac:dyDescent="0.25">
      <c r="A45" s="48"/>
      <c r="B45" s="87" t="s">
        <v>48</v>
      </c>
      <c r="C45" s="55"/>
      <c r="D45" s="55"/>
      <c r="E45" s="55"/>
      <c r="F45" s="55"/>
      <c r="G45" s="84"/>
      <c r="H45" s="85"/>
      <c r="I45" s="84"/>
      <c r="J45" s="84"/>
      <c r="K45" s="84"/>
      <c r="L45" s="54"/>
      <c r="M45" s="53"/>
    </row>
    <row r="46" spans="1:13" x14ac:dyDescent="0.25">
      <c r="A46" s="48"/>
      <c r="B46" s="52" t="s">
        <v>47</v>
      </c>
      <c r="C46" s="51"/>
      <c r="D46" s="51"/>
      <c r="E46" s="51"/>
      <c r="F46" s="51"/>
      <c r="G46" s="28"/>
      <c r="H46" s="28"/>
      <c r="I46" s="110"/>
      <c r="J46" s="109"/>
      <c r="K46" s="224"/>
      <c r="L46" s="224"/>
      <c r="M46" s="225"/>
    </row>
    <row r="47" spans="1:13" ht="27.6" x14ac:dyDescent="0.25">
      <c r="A47" s="48"/>
      <c r="B47" s="108" t="s">
        <v>28</v>
      </c>
      <c r="C47" s="44" t="s">
        <v>26</v>
      </c>
      <c r="D47" s="107" t="s">
        <v>46</v>
      </c>
      <c r="E47" s="106" t="s">
        <v>25</v>
      </c>
      <c r="F47" s="218" t="s">
        <v>45</v>
      </c>
      <c r="G47" s="219"/>
      <c r="H47" s="106" t="s">
        <v>44</v>
      </c>
      <c r="I47" s="105" t="s">
        <v>43</v>
      </c>
      <c r="J47" s="105" t="s">
        <v>42</v>
      </c>
      <c r="K47" s="105" t="s">
        <v>41</v>
      </c>
      <c r="L47" s="105" t="s">
        <v>40</v>
      </c>
      <c r="M47" s="43" t="s">
        <v>39</v>
      </c>
    </row>
    <row r="48" spans="1:13" x14ac:dyDescent="0.25">
      <c r="B48" s="69"/>
      <c r="C48" s="66"/>
      <c r="D48" s="66"/>
      <c r="E48" s="65"/>
      <c r="F48" s="226" t="s">
        <v>84</v>
      </c>
      <c r="G48" s="191"/>
      <c r="H48" s="61"/>
      <c r="I48" s="102"/>
      <c r="J48" s="102"/>
      <c r="K48" s="101"/>
      <c r="L48" s="101">
        <f>K48*C48</f>
        <v>0</v>
      </c>
      <c r="M48" s="37">
        <f>J48*C48*H48</f>
        <v>0</v>
      </c>
    </row>
    <row r="49" spans="1:13" x14ac:dyDescent="0.25">
      <c r="B49" s="69"/>
      <c r="C49" s="66"/>
      <c r="D49" s="66"/>
      <c r="E49" s="65"/>
      <c r="F49" s="229"/>
      <c r="G49" s="230"/>
      <c r="H49" s="61"/>
      <c r="I49" s="102"/>
      <c r="J49" s="102"/>
      <c r="K49" s="104"/>
      <c r="L49" s="104">
        <f>K49*C49</f>
        <v>0</v>
      </c>
      <c r="M49" s="37">
        <f>J49*C49</f>
        <v>0</v>
      </c>
    </row>
    <row r="50" spans="1:13" x14ac:dyDescent="0.25">
      <c r="B50" s="69"/>
      <c r="C50" s="66"/>
      <c r="D50" s="66"/>
      <c r="E50" s="103"/>
      <c r="F50" s="226"/>
      <c r="G50" s="191"/>
      <c r="H50" s="61"/>
      <c r="I50" s="102"/>
      <c r="J50" s="102"/>
      <c r="K50" s="101"/>
      <c r="L50" s="104">
        <f t="shared" ref="L50:L52" si="2">K50*C50</f>
        <v>0</v>
      </c>
      <c r="M50" s="37">
        <f t="shared" ref="M50:M52" si="3">J50*C50</f>
        <v>0</v>
      </c>
    </row>
    <row r="51" spans="1:13" x14ac:dyDescent="0.25">
      <c r="B51" s="69"/>
      <c r="C51" s="66"/>
      <c r="D51" s="66"/>
      <c r="F51" s="226"/>
      <c r="G51" s="191"/>
      <c r="H51" s="61"/>
      <c r="I51" s="102"/>
      <c r="J51" s="102"/>
      <c r="K51" s="101"/>
      <c r="L51" s="104">
        <f t="shared" si="2"/>
        <v>0</v>
      </c>
      <c r="M51" s="37">
        <f t="shared" si="3"/>
        <v>0</v>
      </c>
    </row>
    <row r="52" spans="1:13" ht="14.4" thickBot="1" x14ac:dyDescent="0.3">
      <c r="B52" s="69"/>
      <c r="C52" s="66"/>
      <c r="D52" s="66"/>
      <c r="E52" s="103"/>
      <c r="F52" s="226"/>
      <c r="G52" s="191"/>
      <c r="H52" s="61"/>
      <c r="I52" s="102"/>
      <c r="J52" s="102"/>
      <c r="K52" s="101"/>
      <c r="L52" s="104">
        <f t="shared" si="2"/>
        <v>0</v>
      </c>
      <c r="M52" s="37">
        <f t="shared" si="3"/>
        <v>0</v>
      </c>
    </row>
    <row r="53" spans="1:13" ht="14.4" thickBot="1" x14ac:dyDescent="0.3">
      <c r="A53" s="83"/>
      <c r="B53" s="100"/>
      <c r="C53" s="28"/>
      <c r="D53" s="28"/>
      <c r="E53" s="28"/>
      <c r="F53" s="28"/>
      <c r="G53" s="28"/>
      <c r="H53" s="99"/>
      <c r="I53" s="99"/>
      <c r="J53" s="99"/>
      <c r="K53" s="34" t="s">
        <v>38</v>
      </c>
      <c r="L53" s="98">
        <f>SUM(L48:L52)</f>
        <v>0</v>
      </c>
      <c r="M53" s="33">
        <f>SUM(M48:M52)</f>
        <v>0</v>
      </c>
    </row>
    <row r="54" spans="1:13" ht="14.4" thickBot="1" x14ac:dyDescent="0.3">
      <c r="B54" s="97"/>
      <c r="C54" s="96"/>
      <c r="D54" s="96"/>
      <c r="E54" s="96"/>
      <c r="F54" s="96"/>
      <c r="G54" s="95"/>
      <c r="H54" s="94"/>
      <c r="I54" s="93"/>
      <c r="J54" s="93"/>
      <c r="K54" s="92"/>
      <c r="L54" s="91"/>
      <c r="M54" s="90"/>
    </row>
    <row r="55" spans="1:13" ht="14.4" thickBot="1" x14ac:dyDescent="0.3">
      <c r="B55" s="28"/>
      <c r="C55" s="28"/>
      <c r="D55" s="28"/>
      <c r="E55" s="28"/>
      <c r="F55" s="28"/>
      <c r="G55" s="88"/>
      <c r="H55" s="89"/>
      <c r="I55" s="88"/>
      <c r="J55" s="88"/>
      <c r="K55" s="88"/>
      <c r="L55" s="50"/>
      <c r="M55" s="57"/>
    </row>
    <row r="56" spans="1:13" x14ac:dyDescent="0.25">
      <c r="B56" s="231" t="s">
        <v>37</v>
      </c>
      <c r="C56" s="232"/>
      <c r="D56" s="232"/>
      <c r="E56" s="232"/>
      <c r="F56" s="55"/>
      <c r="G56" s="84"/>
      <c r="H56" s="85"/>
      <c r="I56" s="84"/>
      <c r="J56" s="84"/>
      <c r="K56" s="84"/>
      <c r="L56" s="54"/>
      <c r="M56" s="53"/>
    </row>
    <row r="57" spans="1:13" x14ac:dyDescent="0.25">
      <c r="B57" s="52" t="s">
        <v>36</v>
      </c>
      <c r="C57" s="51"/>
      <c r="D57" s="51"/>
      <c r="E57" s="51"/>
      <c r="F57" s="51"/>
      <c r="G57" s="28"/>
      <c r="H57" s="28"/>
      <c r="I57" s="28"/>
      <c r="J57" s="74"/>
      <c r="K57" s="74"/>
      <c r="L57" s="50"/>
      <c r="M57" s="73"/>
    </row>
    <row r="58" spans="1:13" ht="27.6" x14ac:dyDescent="0.25">
      <c r="A58" s="83"/>
      <c r="B58" s="72" t="s">
        <v>28</v>
      </c>
      <c r="C58" s="71" t="s">
        <v>35</v>
      </c>
      <c r="D58" s="44" t="s">
        <v>26</v>
      </c>
      <c r="E58" s="71" t="s">
        <v>25</v>
      </c>
      <c r="F58" s="227" t="s">
        <v>24</v>
      </c>
      <c r="G58" s="228"/>
      <c r="H58" s="71" t="s">
        <v>23</v>
      </c>
      <c r="I58" s="71" t="s">
        <v>22</v>
      </c>
      <c r="J58" s="71" t="s">
        <v>21</v>
      </c>
      <c r="K58" s="71" t="s">
        <v>34</v>
      </c>
      <c r="L58" s="70" t="s">
        <v>19</v>
      </c>
      <c r="M58" s="43" t="s">
        <v>33</v>
      </c>
    </row>
    <row r="59" spans="1:13" x14ac:dyDescent="0.25">
      <c r="B59" s="68" t="s">
        <v>92</v>
      </c>
      <c r="C59" s="101">
        <v>0.9</v>
      </c>
      <c r="D59" s="150">
        <v>89</v>
      </c>
      <c r="E59" s="66" t="s">
        <v>91</v>
      </c>
      <c r="F59" s="190"/>
      <c r="G59" s="191"/>
      <c r="H59" s="64">
        <f>+I59*J59</f>
        <v>2.7719999999999998</v>
      </c>
      <c r="I59" s="64">
        <v>840</v>
      </c>
      <c r="J59" s="82">
        <v>3.3E-3</v>
      </c>
      <c r="K59" s="62">
        <f>J59*D59</f>
        <v>0.29370000000000002</v>
      </c>
      <c r="L59" s="61">
        <v>0</v>
      </c>
      <c r="M59" s="37">
        <f>+K59*I59*(1+L59)</f>
        <v>246.70800000000003</v>
      </c>
    </row>
    <row r="60" spans="1:13" x14ac:dyDescent="0.25">
      <c r="B60" s="68" t="s">
        <v>92</v>
      </c>
      <c r="C60" s="101">
        <v>1.1000000000000001</v>
      </c>
      <c r="D60" s="150">
        <v>682</v>
      </c>
      <c r="E60" s="66" t="s">
        <v>91</v>
      </c>
      <c r="F60" s="190"/>
      <c r="G60" s="191"/>
      <c r="H60" s="64">
        <f t="shared" ref="H60:H62" si="4">+I60*J60</f>
        <v>4.5529999999999999</v>
      </c>
      <c r="I60" s="64">
        <v>785</v>
      </c>
      <c r="J60" s="82">
        <v>5.7999999999999996E-3</v>
      </c>
      <c r="K60" s="62">
        <f t="shared" ref="K60" si="5">J60*D60</f>
        <v>3.9555999999999996</v>
      </c>
      <c r="L60" s="61">
        <v>0</v>
      </c>
      <c r="M60" s="37">
        <f t="shared" ref="M60:M62" si="6">+K60*I60*(1+L60)</f>
        <v>3105.1459999999997</v>
      </c>
    </row>
    <row r="61" spans="1:13" x14ac:dyDescent="0.25">
      <c r="B61" s="68" t="s">
        <v>92</v>
      </c>
      <c r="C61" s="101">
        <v>3.3</v>
      </c>
      <c r="D61" s="150">
        <v>1</v>
      </c>
      <c r="E61" s="66" t="s">
        <v>91</v>
      </c>
      <c r="F61" s="190"/>
      <c r="G61" s="191"/>
      <c r="H61" s="64">
        <f t="shared" si="4"/>
        <v>188</v>
      </c>
      <c r="I61" s="151">
        <v>1175</v>
      </c>
      <c r="J61" s="152">
        <v>0.16</v>
      </c>
      <c r="K61" s="62">
        <f t="shared" ref="K61:K62" si="7">J61*D61</f>
        <v>0.16</v>
      </c>
      <c r="L61" s="61">
        <v>0</v>
      </c>
      <c r="M61" s="37">
        <f t="shared" ref="M61" si="8">+K61*I61*(1+L61)</f>
        <v>188</v>
      </c>
    </row>
    <row r="62" spans="1:13" ht="14.4" thickBot="1" x14ac:dyDescent="0.3">
      <c r="B62" s="68"/>
      <c r="C62" s="101"/>
      <c r="D62" s="150"/>
      <c r="E62" s="66"/>
      <c r="F62" s="190"/>
      <c r="G62" s="191"/>
      <c r="H62" s="64">
        <f t="shared" si="4"/>
        <v>0</v>
      </c>
      <c r="I62" s="64"/>
      <c r="J62" s="62"/>
      <c r="K62" s="62">
        <f t="shared" si="7"/>
        <v>0</v>
      </c>
      <c r="L62" s="61">
        <v>0</v>
      </c>
      <c r="M62" s="37">
        <f t="shared" si="6"/>
        <v>0</v>
      </c>
    </row>
    <row r="63" spans="1:13" ht="14.4" thickBot="1" x14ac:dyDescent="0.3">
      <c r="B63" s="60"/>
      <c r="C63" s="28"/>
      <c r="D63" s="28"/>
      <c r="E63" s="28"/>
      <c r="F63" s="80"/>
      <c r="G63" s="28"/>
      <c r="H63" s="79"/>
      <c r="I63" s="78" t="s">
        <v>32</v>
      </c>
      <c r="J63" s="81">
        <f>SUM(K59:K62)</f>
        <v>4.4093</v>
      </c>
      <c r="K63" s="28"/>
      <c r="L63" s="34" t="s">
        <v>31</v>
      </c>
      <c r="M63" s="33">
        <f>SUM(M59:M62)</f>
        <v>3539.8539999999998</v>
      </c>
    </row>
    <row r="64" spans="1:13" ht="14.4" thickBot="1" x14ac:dyDescent="0.3">
      <c r="B64" s="60"/>
      <c r="C64" s="28"/>
      <c r="D64" s="28"/>
      <c r="E64" s="28"/>
      <c r="F64" s="80"/>
      <c r="G64" s="28"/>
      <c r="H64" s="79"/>
      <c r="I64" s="78" t="s">
        <v>30</v>
      </c>
      <c r="J64" s="77">
        <f>J63*0.95</f>
        <v>4.1888350000000001</v>
      </c>
      <c r="K64" s="28"/>
      <c r="L64" s="76"/>
      <c r="M64" s="75"/>
    </row>
    <row r="65" spans="1:13" x14ac:dyDescent="0.25">
      <c r="B65" s="52" t="s">
        <v>29</v>
      </c>
      <c r="C65" s="51"/>
      <c r="D65" s="51"/>
      <c r="E65" s="51"/>
      <c r="F65" s="51"/>
      <c r="G65" s="28"/>
      <c r="H65" s="28"/>
      <c r="I65" s="28"/>
      <c r="J65" s="74"/>
      <c r="K65" s="74"/>
      <c r="L65" s="50"/>
      <c r="M65" s="73"/>
    </row>
    <row r="66" spans="1:13" ht="27.6" x14ac:dyDescent="0.25">
      <c r="B66" s="72" t="s">
        <v>28</v>
      </c>
      <c r="C66" s="71" t="s">
        <v>27</v>
      </c>
      <c r="D66" s="44" t="s">
        <v>26</v>
      </c>
      <c r="E66" s="71" t="s">
        <v>25</v>
      </c>
      <c r="F66" s="227" t="s">
        <v>24</v>
      </c>
      <c r="G66" s="228"/>
      <c r="H66" s="71" t="s">
        <v>23</v>
      </c>
      <c r="I66" s="71" t="s">
        <v>22</v>
      </c>
      <c r="J66" s="71" t="s">
        <v>21</v>
      </c>
      <c r="K66" s="71" t="s">
        <v>20</v>
      </c>
      <c r="L66" s="70" t="s">
        <v>19</v>
      </c>
      <c r="M66" s="43" t="s">
        <v>18</v>
      </c>
    </row>
    <row r="67" spans="1:13" x14ac:dyDescent="0.25">
      <c r="B67" s="69"/>
      <c r="C67" s="66"/>
      <c r="D67" s="66"/>
      <c r="F67" s="226"/>
      <c r="G67" s="226"/>
      <c r="H67" s="64">
        <f>+I67*J67</f>
        <v>0</v>
      </c>
      <c r="I67" s="64">
        <v>0</v>
      </c>
      <c r="J67" s="63">
        <v>0</v>
      </c>
      <c r="K67" s="62">
        <f>J67*D67</f>
        <v>0</v>
      </c>
      <c r="L67" s="61">
        <v>0</v>
      </c>
      <c r="M67" s="37">
        <f>H67*D67</f>
        <v>0</v>
      </c>
    </row>
    <row r="68" spans="1:13" x14ac:dyDescent="0.25">
      <c r="B68" s="68"/>
      <c r="C68" s="63" t="s">
        <v>17</v>
      </c>
      <c r="D68" s="67">
        <v>0</v>
      </c>
      <c r="E68" s="66" t="s">
        <v>17</v>
      </c>
      <c r="F68" s="190" t="s">
        <v>17</v>
      </c>
      <c r="G68" s="191"/>
      <c r="H68" s="64">
        <f>+I68*J68</f>
        <v>0</v>
      </c>
      <c r="I68" s="64">
        <v>0</v>
      </c>
      <c r="J68" s="63">
        <v>0</v>
      </c>
      <c r="K68" s="62">
        <f>J68*D68</f>
        <v>0</v>
      </c>
      <c r="L68" s="61">
        <v>0</v>
      </c>
      <c r="M68" s="37">
        <f>+K68*I68*(1+L68)</f>
        <v>0</v>
      </c>
    </row>
    <row r="69" spans="1:13" ht="14.4" thickBot="1" x14ac:dyDescent="0.3">
      <c r="B69" s="68"/>
      <c r="C69" s="63" t="s">
        <v>17</v>
      </c>
      <c r="D69" s="67">
        <v>0</v>
      </c>
      <c r="E69" s="66" t="s">
        <v>17</v>
      </c>
      <c r="F69" s="190" t="s">
        <v>17</v>
      </c>
      <c r="G69" s="191"/>
      <c r="H69" s="64">
        <f>+I69*J69</f>
        <v>0</v>
      </c>
      <c r="I69" s="64">
        <v>0</v>
      </c>
      <c r="J69" s="63">
        <v>0</v>
      </c>
      <c r="K69" s="62">
        <f>J69*D69</f>
        <v>0</v>
      </c>
      <c r="L69" s="61">
        <v>0</v>
      </c>
      <c r="M69" s="37">
        <f>+K69*I69*(1+L69)</f>
        <v>0</v>
      </c>
    </row>
    <row r="70" spans="1:13" ht="14.4" thickBot="1" x14ac:dyDescent="0.3">
      <c r="B70" s="60"/>
      <c r="C70" s="28"/>
      <c r="D70" s="28"/>
      <c r="E70" s="28"/>
      <c r="F70" s="28"/>
      <c r="G70" s="28"/>
      <c r="H70" s="236" t="s">
        <v>16</v>
      </c>
      <c r="I70" s="237"/>
      <c r="J70" s="59">
        <f>SUM(K67:K69)</f>
        <v>0</v>
      </c>
      <c r="K70" s="28"/>
      <c r="L70" s="34" t="s">
        <v>15</v>
      </c>
      <c r="M70" s="33">
        <f>SUM(M67:M69)</f>
        <v>0</v>
      </c>
    </row>
    <row r="71" spans="1:13" ht="14.4" thickBot="1" x14ac:dyDescent="0.3">
      <c r="B71" s="32"/>
      <c r="C71" s="31"/>
      <c r="D71" s="31"/>
      <c r="E71" s="31"/>
      <c r="F71" s="31"/>
      <c r="G71" s="31"/>
      <c r="H71" s="31"/>
      <c r="I71" s="31"/>
      <c r="J71" s="31"/>
      <c r="K71" s="31"/>
      <c r="L71" s="30"/>
      <c r="M71" s="58"/>
    </row>
    <row r="72" spans="1:13" ht="14.4" thickBot="1" x14ac:dyDescent="0.3">
      <c r="A72" s="4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50"/>
      <c r="M72" s="57"/>
    </row>
    <row r="73" spans="1:13" x14ac:dyDescent="0.25">
      <c r="B73" s="56"/>
      <c r="C73" s="55"/>
      <c r="D73" s="55"/>
      <c r="E73" s="55"/>
      <c r="F73" s="55"/>
      <c r="G73" s="55"/>
      <c r="H73" s="55"/>
      <c r="I73" s="55"/>
      <c r="J73" s="55"/>
      <c r="K73" s="55"/>
      <c r="L73" s="54"/>
      <c r="M73" s="53"/>
    </row>
    <row r="74" spans="1:13" x14ac:dyDescent="0.25">
      <c r="B74" s="52" t="s">
        <v>14</v>
      </c>
      <c r="C74" s="51"/>
      <c r="D74" s="51"/>
      <c r="E74" s="51"/>
      <c r="F74" s="51"/>
      <c r="G74" s="28"/>
      <c r="H74" s="28"/>
      <c r="I74" s="28"/>
      <c r="J74" s="28"/>
      <c r="K74" s="28"/>
      <c r="L74" s="50"/>
      <c r="M74" s="49"/>
    </row>
    <row r="75" spans="1:13" ht="41.4" x14ac:dyDescent="0.25">
      <c r="A75" s="48"/>
      <c r="B75" s="238" t="s">
        <v>13</v>
      </c>
      <c r="C75" s="239"/>
      <c r="D75" s="239"/>
      <c r="E75" s="239"/>
      <c r="F75" s="228"/>
      <c r="G75" s="46"/>
      <c r="H75" s="46"/>
      <c r="I75" s="47"/>
      <c r="J75" s="46"/>
      <c r="K75" s="45" t="s">
        <v>12</v>
      </c>
      <c r="L75" s="44" t="s">
        <v>11</v>
      </c>
      <c r="M75" s="43" t="s">
        <v>10</v>
      </c>
    </row>
    <row r="76" spans="1:13" x14ac:dyDescent="0.25">
      <c r="B76" s="246" t="s">
        <v>9</v>
      </c>
      <c r="C76" s="247"/>
      <c r="D76" s="248"/>
      <c r="E76" s="248"/>
      <c r="F76" s="249"/>
      <c r="G76" s="250"/>
      <c r="H76" s="250"/>
      <c r="I76" s="250"/>
      <c r="J76" s="250"/>
      <c r="K76" s="251">
        <v>0</v>
      </c>
      <c r="L76" s="38">
        <v>0</v>
      </c>
      <c r="M76" s="37">
        <f t="shared" ref="M76:M81" si="9">L76*K76</f>
        <v>0</v>
      </c>
    </row>
    <row r="77" spans="1:13" x14ac:dyDescent="0.25">
      <c r="B77" s="252" t="s">
        <v>8</v>
      </c>
      <c r="C77" s="253"/>
      <c r="D77" s="254"/>
      <c r="E77" s="255"/>
      <c r="F77" s="256"/>
      <c r="G77" s="250"/>
      <c r="H77" s="250"/>
      <c r="I77" s="250"/>
      <c r="J77" s="250"/>
      <c r="K77" s="251">
        <v>170</v>
      </c>
      <c r="L77" s="38">
        <v>1</v>
      </c>
      <c r="M77" s="37">
        <f t="shared" si="9"/>
        <v>170</v>
      </c>
    </row>
    <row r="78" spans="1:13" x14ac:dyDescent="0.25">
      <c r="B78" s="240" t="s">
        <v>7</v>
      </c>
      <c r="C78" s="241"/>
      <c r="D78" s="42"/>
      <c r="E78" s="42"/>
      <c r="F78" s="41"/>
      <c r="G78" s="40"/>
      <c r="H78" s="40"/>
      <c r="I78" s="40"/>
      <c r="J78" s="40"/>
      <c r="K78" s="39">
        <v>0</v>
      </c>
      <c r="L78" s="38">
        <v>0</v>
      </c>
      <c r="M78" s="37">
        <f t="shared" si="9"/>
        <v>0</v>
      </c>
    </row>
    <row r="79" spans="1:13" x14ac:dyDescent="0.25">
      <c r="B79" s="240" t="s">
        <v>6</v>
      </c>
      <c r="C79" s="241"/>
      <c r="D79" s="42"/>
      <c r="E79" s="42"/>
      <c r="F79" s="41"/>
      <c r="G79" s="40"/>
      <c r="H79" s="40"/>
      <c r="I79" s="40"/>
      <c r="J79" s="40"/>
      <c r="K79" s="39">
        <v>1.8</v>
      </c>
      <c r="L79" s="38">
        <f>SUM(D59:D62)</f>
        <v>772</v>
      </c>
      <c r="M79" s="37">
        <f t="shared" si="9"/>
        <v>1389.6000000000001</v>
      </c>
    </row>
    <row r="80" spans="1:13" x14ac:dyDescent="0.25">
      <c r="B80" s="240" t="s">
        <v>5</v>
      </c>
      <c r="C80" s="241"/>
      <c r="D80" s="42"/>
      <c r="E80" s="42"/>
      <c r="F80" s="41"/>
      <c r="G80" s="40"/>
      <c r="H80" s="40"/>
      <c r="I80" s="40"/>
      <c r="J80" s="40"/>
      <c r="K80" s="39">
        <v>0</v>
      </c>
      <c r="L80" s="38">
        <v>0</v>
      </c>
      <c r="M80" s="37">
        <f t="shared" si="9"/>
        <v>0</v>
      </c>
    </row>
    <row r="81" spans="2:13" ht="14.4" thickBot="1" x14ac:dyDescent="0.3">
      <c r="B81" s="242" t="s">
        <v>4</v>
      </c>
      <c r="C81" s="243"/>
      <c r="D81" s="244" t="s">
        <v>87</v>
      </c>
      <c r="E81" s="244"/>
      <c r="F81" s="245"/>
      <c r="G81" s="40"/>
      <c r="H81" s="40"/>
      <c r="I81" s="40"/>
      <c r="J81" s="40"/>
      <c r="K81" s="39">
        <v>49.5</v>
      </c>
      <c r="L81" s="38">
        <v>1</v>
      </c>
      <c r="M81" s="37">
        <f t="shared" si="9"/>
        <v>49.5</v>
      </c>
    </row>
    <row r="82" spans="2:13" ht="14.4" thickBot="1" x14ac:dyDescent="0.3">
      <c r="B82" s="36"/>
      <c r="C82" s="35"/>
      <c r="D82" s="35"/>
      <c r="E82" s="35"/>
      <c r="F82" s="35"/>
      <c r="G82" s="35"/>
      <c r="H82" s="35"/>
      <c r="I82" s="35"/>
      <c r="J82" s="35"/>
      <c r="K82" s="35"/>
      <c r="L82" s="34" t="s">
        <v>3</v>
      </c>
      <c r="M82" s="33">
        <f>SUM(M76:M81)</f>
        <v>1609.1000000000001</v>
      </c>
    </row>
    <row r="83" spans="2:13" ht="14.4" thickBot="1" x14ac:dyDescent="0.3">
      <c r="B83" s="32"/>
      <c r="C83" s="31"/>
      <c r="D83" s="31"/>
      <c r="E83" s="31"/>
      <c r="F83" s="31"/>
      <c r="G83" s="31"/>
      <c r="H83" s="31"/>
      <c r="I83" s="31"/>
      <c r="J83" s="31"/>
      <c r="K83" s="31"/>
      <c r="L83" s="30"/>
      <c r="M83" s="29"/>
    </row>
    <row r="84" spans="2:13" ht="14.4" thickBot="1" x14ac:dyDescent="0.3"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7"/>
      <c r="M84" s="26"/>
    </row>
    <row r="85" spans="2:13" x14ac:dyDescent="0.3">
      <c r="B85" s="25"/>
      <c r="C85" s="24"/>
      <c r="D85" s="24"/>
      <c r="E85" s="24"/>
      <c r="F85" s="24"/>
      <c r="G85" s="24"/>
      <c r="H85" s="24"/>
      <c r="I85" s="24"/>
      <c r="J85" s="23"/>
      <c r="K85" s="22"/>
      <c r="L85" s="21" t="s">
        <v>2</v>
      </c>
      <c r="M85" s="20">
        <f>M82+M70+M63+M53+M42+M31</f>
        <v>5183.4539999999997</v>
      </c>
    </row>
    <row r="86" spans="2:13" x14ac:dyDescent="0.3">
      <c r="B86" s="13"/>
      <c r="H86" s="19"/>
      <c r="I86" s="233"/>
      <c r="J86" s="233"/>
      <c r="L86" s="18" t="s">
        <v>1</v>
      </c>
      <c r="M86" s="17"/>
    </row>
    <row r="87" spans="2:13" ht="14.4" thickBot="1" x14ac:dyDescent="0.35">
      <c r="B87" s="13"/>
      <c r="H87" s="16"/>
      <c r="I87" s="234"/>
      <c r="J87" s="234"/>
      <c r="L87" s="15"/>
      <c r="M87" s="14"/>
    </row>
    <row r="88" spans="2:13" ht="14.4" thickBot="1" x14ac:dyDescent="0.35">
      <c r="B88" s="13"/>
      <c r="I88" s="235"/>
      <c r="J88" s="235"/>
      <c r="L88" s="12" t="s">
        <v>0</v>
      </c>
      <c r="M88" s="11">
        <f>M85*(1+M86)</f>
        <v>5183.4539999999997</v>
      </c>
    </row>
    <row r="89" spans="2:13" ht="14.4" thickBot="1" x14ac:dyDescent="0.3">
      <c r="B89" s="10"/>
      <c r="C89" s="9"/>
      <c r="D89" s="9"/>
      <c r="E89" s="9"/>
      <c r="F89" s="9"/>
      <c r="G89" s="9"/>
      <c r="H89" s="9"/>
      <c r="I89" s="9"/>
      <c r="J89" s="8"/>
      <c r="K89" s="7"/>
      <c r="L89" s="6"/>
      <c r="M89" s="5"/>
    </row>
    <row r="91" spans="2:13" x14ac:dyDescent="0.25">
      <c r="M91" s="3"/>
    </row>
  </sheetData>
  <protectedRanges>
    <protectedRange sqref="I87:J87" name="Range4"/>
    <protectedRange sqref="M86" name="Range8"/>
    <protectedRange sqref="M86" name="Range1_1"/>
    <protectedRange sqref="L3:M3" name="Range6_1"/>
  </protectedRanges>
  <mergeCells count="63">
    <mergeCell ref="I86:J86"/>
    <mergeCell ref="I87:J87"/>
    <mergeCell ref="I88:J88"/>
    <mergeCell ref="H70:I70"/>
    <mergeCell ref="B75:F75"/>
    <mergeCell ref="B77:C77"/>
    <mergeCell ref="D77:F77"/>
    <mergeCell ref="B78:C78"/>
    <mergeCell ref="B79:C79"/>
    <mergeCell ref="B80:C80"/>
    <mergeCell ref="B81:C81"/>
    <mergeCell ref="D81:F81"/>
    <mergeCell ref="B56:E56"/>
    <mergeCell ref="F58:G58"/>
    <mergeCell ref="F59:G59"/>
    <mergeCell ref="F60:G60"/>
    <mergeCell ref="F61:G61"/>
    <mergeCell ref="F62:G62"/>
    <mergeCell ref="K46:M46"/>
    <mergeCell ref="F47:G47"/>
    <mergeCell ref="F48:G48"/>
    <mergeCell ref="F69:G69"/>
    <mergeCell ref="F50:G50"/>
    <mergeCell ref="F51:G51"/>
    <mergeCell ref="F52:G52"/>
    <mergeCell ref="F66:G66"/>
    <mergeCell ref="F67:G67"/>
    <mergeCell ref="F68:G68"/>
    <mergeCell ref="F49:G49"/>
    <mergeCell ref="C37:D37"/>
    <mergeCell ref="E37:F37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E33:J33"/>
    <mergeCell ref="E23:F23"/>
    <mergeCell ref="C25:D25"/>
    <mergeCell ref="E25:F25"/>
    <mergeCell ref="C36:D36"/>
    <mergeCell ref="E36:F36"/>
    <mergeCell ref="C24:D24"/>
    <mergeCell ref="E24:F24"/>
    <mergeCell ref="C23:D23"/>
    <mergeCell ref="C22:D22"/>
    <mergeCell ref="E22:F22"/>
    <mergeCell ref="B1:D1"/>
    <mergeCell ref="B2:M2"/>
    <mergeCell ref="C3:D3"/>
    <mergeCell ref="L3:M8"/>
    <mergeCell ref="C4:D4"/>
    <mergeCell ref="B6:G6"/>
    <mergeCell ref="I11:J11"/>
    <mergeCell ref="C20:D20"/>
    <mergeCell ref="E20:F20"/>
    <mergeCell ref="C21:D21"/>
    <mergeCell ref="E21:F21"/>
  </mergeCells>
  <dataValidations count="1">
    <dataValidation type="list" allowBlank="1" showInputMessage="1" showErrorMessage="1" sqref="B21:B30" xr:uid="{00000000-0002-0000-0400-000000000000}">
      <formula1>$C$8:$C$16</formula1>
    </dataValidation>
  </dataValidations>
  <pageMargins left="0.7" right="0.7" top="0.75" bottom="0.75" header="0.3" footer="0.3"/>
  <pageSetup orientation="portrait" r:id="rId1"/>
  <ignoredErrors>
    <ignoredError sqref="L7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Necklace with 1.4mm slot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Chourasia</dc:creator>
  <cp:lastModifiedBy>Dipesh Chandiramani</cp:lastModifiedBy>
  <dcterms:created xsi:type="dcterms:W3CDTF">2023-09-02T06:34:41Z</dcterms:created>
  <dcterms:modified xsi:type="dcterms:W3CDTF">2024-08-29T03:36:31Z</dcterms:modified>
</cp:coreProperties>
</file>