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C Input" sheetId="1" r:id="rId4"/>
    <sheet state="visible" name="LMIC Input" sheetId="2" r:id="rId5"/>
    <sheet state="visible" name="More info" sheetId="3" r:id="rId6"/>
  </sheets>
  <definedNames>
    <definedName hidden="1" localSheetId="0" name="_xlnm._FilterDatabase">'LIC Input'!$A$1:$S$259</definedName>
    <definedName hidden="1" localSheetId="1" name="_xlnm._FilterDatabase">'LMIC Input'!$A$1:$S$1037</definedName>
    <definedName hidden="1" localSheetId="2" name="_xlnm._FilterDatabase">'More info'!$A$1:$M$1037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64">
      <text>
        <t xml:space="preserve">Not included..
	-Sarah Pickersgill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32">
      <text>
        <t xml:space="preserve">I think this is "per incident case" but only for a subset of TB cases (in countries with high burden)
	-David Watkins</t>
      </text>
    </comment>
    <comment authorId="0" ref="F227">
      <text>
        <t xml:space="preserve">per HH per month? per year? can't tell from the text in col G
	-David Watkins</t>
      </text>
    </comment>
    <comment authorId="0" ref="F181">
      <text>
        <t xml:space="preserve">sorry if I didn't catch this for ALL the other vaccine interventions... for all these, I'd say the cost should be "per person fully immunized" - and then the reader looks at column I to figure out whom we assume the immunized person to be.
	-David Watkins</t>
      </text>
    </comment>
    <comment authorId="0" ref="J166">
      <text>
        <t xml:space="preserve">this is only for HCW though, right? separate from HBV in infants (another intervention)? in which case PIN uses HCW density. I thought we had adjusted for the fact that HCW would only need this intervention once, so its' some fraction of HCW density?
	-David Watkins</t>
      </text>
    </comment>
    <comment authorId="0" ref="F148">
      <text>
        <t xml:space="preserve">ok to keep this as per pregnancy (really just depends on what col G says). if it's a subset of pregnancies you could say "per affected pregnancy" and use this wording for all the other ANC interventions
	-David Watkins</t>
      </text>
    </comment>
    <comment authorId="0" ref="F110">
      <text>
        <t xml:space="preserve">comment on FLH cardiac interventions applies to acute neonatal interventions too
	-David Watkins</t>
      </text>
    </comment>
    <comment authorId="0" ref="F104">
      <text>
        <t xml:space="preserve">use the same denominator here as with all the other prevalence-based chronic interventions
	-David Watkins</t>
      </text>
    </comment>
    <comment authorId="0" ref="F98">
      <text>
        <t xml:space="preserve">for FLH and referral interventions, we should probably have a more specific term, "per episode" reflecting that these are acute hospitalization costs
	-David Watkins</t>
      </text>
    </comment>
    <comment authorId="0" ref="F55">
      <text>
        <t xml:space="preserve">for the rehab, palliative care, and pandemics packages, let's state "(population-level estimate)" -- they should be able to figure out what this means from the PIN description
	-David Watkins</t>
      </text>
    </comment>
    <comment authorId="0" ref="F41">
      <text>
        <t xml:space="preserve">this is fine for acute conditions (except inpatient, see below)
	-David Watkins</t>
      </text>
    </comment>
    <comment authorId="0" ref="F6">
      <text>
        <t xml:space="preserve">For the chronic interventions, I'd suggest simplifying to "per person-year in specified population" which can then be inferred from the PIN description. that would allow you to avoid different age groups like per child/youth.
	-David Watkins</t>
      </text>
    </comment>
    <comment authorId="0" ref="H194">
      <text>
        <t xml:space="preserve">This is adjusted from previously advice + gum (but that was 10 times higher cost than that in the spreadsheet...)
	-Sarah Pickersgill</t>
      </text>
    </comment>
    <comment authorId="0" ref="L167">
      <text>
        <t xml:space="preserve">This value is zero in the spreadsheet?
	-Sarah Pickersgill</t>
      </text>
    </comment>
    <comment authorId="0" ref="J239">
      <text>
        <t xml:space="preserve">use this source elsewhere
	-Sarah Pickersgill</t>
      </text>
    </comment>
    <comment authorId="0" ref="J160">
      <text>
        <t xml:space="preserve">detection rate source?
	-Sarah Pickersgill</t>
      </text>
    </comment>
    <comment authorId="0" ref="J161">
      <text>
        <t xml:space="preserve">source?
	-Sarah Pickersgill</t>
      </text>
    </comment>
    <comment authorId="0" ref="H140">
      <text>
        <t xml:space="preserve">Need sources
	-Sarah Pickersgill</t>
      </text>
    </comment>
    <comment authorId="0" ref="J165">
      <text>
        <t xml:space="preserve">Sources
	-Sarah Pickersgill</t>
      </text>
    </comment>
    <comment authorId="0" ref="J164">
      <text>
        <t xml:space="preserve">Source?
	-Sarah Pickersgill</t>
      </text>
    </comment>
    <comment authorId="0" ref="J95">
      <text>
        <t xml:space="preserve">Source?
	-Sarah Pickersgill</t>
      </text>
    </comment>
    <comment authorId="0" ref="H233">
      <text>
        <t xml:space="preserve">Not sure how to get from $930 per case to a per capita cost? Likely multiplied by cases/population for Argentina?
	-Sarah Pickersgill</t>
      </text>
    </comment>
    <comment authorId="0" ref="M227">
      <text>
        <t xml:space="preserve">Link for JMP?
	-Sarah Pickersgill</t>
      </text>
    </comment>
  </commentList>
</comments>
</file>

<file path=xl/sharedStrings.xml><?xml version="1.0" encoding="utf-8"?>
<sst xmlns="http://schemas.openxmlformats.org/spreadsheetml/2006/main" count="8563" uniqueCount="1353">
  <si>
    <t>Code</t>
  </si>
  <si>
    <t>Intervention</t>
  </si>
  <si>
    <t>Platform</t>
  </si>
  <si>
    <t>HPP</t>
  </si>
  <si>
    <t>Urgency</t>
  </si>
  <si>
    <t>Objective</t>
  </si>
  <si>
    <t>Original Unit Cost</t>
  </si>
  <si>
    <t>Original Currency</t>
  </si>
  <si>
    <t>Year</t>
  </si>
  <si>
    <t>Country</t>
  </si>
  <si>
    <t>Base population</t>
  </si>
  <si>
    <t>Multiplier</t>
  </si>
  <si>
    <t>Multiplier type</t>
  </si>
  <si>
    <t>Multiplier2</t>
  </si>
  <si>
    <t>Multiplier2 type</t>
  </si>
  <si>
    <t>Multipliers</t>
  </si>
  <si>
    <t>PIN</t>
  </si>
  <si>
    <t>Coverage</t>
  </si>
  <si>
    <t>Target Coverage</t>
  </si>
  <si>
    <t>Vol</t>
  </si>
  <si>
    <t>Package</t>
  </si>
  <si>
    <t>Cost calculated</t>
  </si>
  <si>
    <t>Currency</t>
  </si>
  <si>
    <t>C1</t>
  </si>
  <si>
    <t>Unit cost description</t>
  </si>
  <si>
    <t>UC source(s)</t>
  </si>
  <si>
    <t>Antenatal and postpartum education on family planning</t>
  </si>
  <si>
    <t>Community</t>
  </si>
  <si>
    <t>PIN description</t>
  </si>
  <si>
    <t>PIN source(s)</t>
  </si>
  <si>
    <t>Coverage description</t>
  </si>
  <si>
    <t>Coverage source(s)</t>
  </si>
  <si>
    <t>Time-bound (non-urgent)</t>
  </si>
  <si>
    <t>Non-health outcomes</t>
  </si>
  <si>
    <t>Maternal and newborn health</t>
  </si>
  <si>
    <t>per pregnancy</t>
  </si>
  <si>
    <t>BDT</t>
  </si>
  <si>
    <t>Face-to-face counseling: Average of Table 2 costs for ANC (12.42 BDT) and PNC (22.65 BDT)</t>
  </si>
  <si>
    <t>https://resource-allocation.biomedcentral.com/articles/10.1186/1478-7547-11-28</t>
  </si>
  <si>
    <t>Table 5: Incidence of pregnancy (Guttmacher "Adding it up" report 2014)</t>
  </si>
  <si>
    <t>https://www.guttmacher.org/report/adding-it-costs-and-benefits-investing-sexual-and-reproductive-health-2014-methodology</t>
  </si>
  <si>
    <t>Table 22: ANC4 (% with 4+ visits) (Guttmacher "Adding it up" report 2014)</t>
  </si>
  <si>
    <t>C10</t>
  </si>
  <si>
    <t>Education on handwashing and safe disposal of children's stools</t>
  </si>
  <si>
    <t>Bangladesh</t>
  </si>
  <si>
    <t>Child heath</t>
  </si>
  <si>
    <t>per live birth</t>
  </si>
  <si>
    <t>USD</t>
  </si>
  <si>
    <t>House-to-house visits ($17856) + health center discussions ($13685) divided by number of households (7286) divided by 3 years</t>
  </si>
  <si>
    <t>https://www.ncbi.nlm.nih.gov/pubmed/12390603</t>
  </si>
  <si>
    <t>Fertility, LI</t>
  </si>
  <si>
    <t>NA</t>
  </si>
  <si>
    <t>Fertility</t>
  </si>
  <si>
    <t>Table 23: Number of live births (Guttmacher "Adding it up" report 2014)</t>
  </si>
  <si>
    <t>Fertility, LMI</t>
  </si>
  <si>
    <t>Countdown to 2015 report: Sanitation</t>
  </si>
  <si>
    <t>http://countdown2030.org/2015/countdown-data</t>
  </si>
  <si>
    <t>Mortality reduction; under-5</t>
  </si>
  <si>
    <t>C11</t>
  </si>
  <si>
    <t>Pneumococcus vaccination</t>
  </si>
  <si>
    <t>per person fully immunized</t>
  </si>
  <si>
    <t>GAVI prices (3 doses * $3.50 per dose). All tradeable costs.</t>
  </si>
  <si>
    <t>Burkina Faso</t>
  </si>
  <si>
    <t>https://www.unicef.org/supply/index_57476.html</t>
  </si>
  <si>
    <t>LMIC</t>
  </si>
  <si>
    <t>Countdown to 2015 report: PcV3</t>
  </si>
  <si>
    <t>C12</t>
  </si>
  <si>
    <t>Rotavirus vaccination</t>
  </si>
  <si>
    <t>LIC</t>
  </si>
  <si>
    <t>C13</t>
  </si>
  <si>
    <t>Provision of cotrimoxazole to children born to HIV-positive mothers</t>
  </si>
  <si>
    <t>Health center</t>
  </si>
  <si>
    <t>Zambia</t>
  </si>
  <si>
    <t>None</t>
  </si>
  <si>
    <t>Countdown to 2015 report: Rota</t>
  </si>
  <si>
    <t>C14.1</t>
  </si>
  <si>
    <t>Provision of vitamin A and zinc supplementation to children according to WHO guidelines, and provision of food supplementation to women and children in food insecure households</t>
  </si>
  <si>
    <t>PPP</t>
  </si>
  <si>
    <t>C14.2</t>
  </si>
  <si>
    <t>Child health</t>
  </si>
  <si>
    <t>per person-year in specified population</t>
  </si>
  <si>
    <t>Peru</t>
  </si>
  <si>
    <t>Prop underweight</t>
  </si>
  <si>
    <t>Population</t>
  </si>
  <si>
    <t>C15</t>
  </si>
  <si>
    <t>Mass social marketing of insecticide treated nets</t>
  </si>
  <si>
    <t xml:space="preserve">Table 3: Cost of national outpatient care including drugs and investigation </t>
  </si>
  <si>
    <t>http://journals.lww.com/aidsonline/Abstract/2008/03300/The_cost_effectiveness_of_cotrimoxazole.10.aspx</t>
  </si>
  <si>
    <t>Tanzania</t>
  </si>
  <si>
    <t>Malaria endemic</t>
  </si>
  <si>
    <t>C16.1</t>
  </si>
  <si>
    <t>Childhood vaccination series (diptheria, pertussis, tetanus, polio, BCG, measles, hepatitis B, Hib, rubella)</t>
  </si>
  <si>
    <t>HIV prevalence among children under 5 (GBD 2016)</t>
  </si>
  <si>
    <t>http://ghdx.healthdata.org/gbd-2016</t>
  </si>
  <si>
    <t>C16.2</t>
  </si>
  <si>
    <t xml:space="preserve">Countdown to 2015 report: HIV; PMTCT </t>
  </si>
  <si>
    <t>C16.3</t>
  </si>
  <si>
    <t>Vitamin A cost per capita per year + Zinc cost per capita per year (Table 3). Assuming Afre region as a proxy for LIC.</t>
  </si>
  <si>
    <t>https://www.bmj.com/content/331/7526/1177</t>
  </si>
  <si>
    <t>C16.4</t>
  </si>
  <si>
    <t>Population under 5 (GBD 2016)</t>
  </si>
  <si>
    <t>C16.5</t>
  </si>
  <si>
    <t>Countdown to 2015 report: Vitamin A</t>
  </si>
  <si>
    <t>C16.6</t>
  </si>
  <si>
    <t>C16.7</t>
  </si>
  <si>
    <t>Cost per covered beneficiary</t>
  </si>
  <si>
    <t>https://journals.sagepub.com/doi/pdf/10.1177/15648265060274S406</t>
  </si>
  <si>
    <t>C16.8</t>
  </si>
  <si>
    <t>Proportion underweight (Countdown to 2015 report)</t>
  </si>
  <si>
    <t>C17</t>
  </si>
  <si>
    <t>In high malaria transmission settings, indoor residual spraying (IRS) in selected areas with high transmission and entomologic data on IRS suspectibility</t>
  </si>
  <si>
    <t>Kenya</t>
  </si>
  <si>
    <t>C18</t>
  </si>
  <si>
    <t>Education of schoolchildren on oral health</t>
  </si>
  <si>
    <t>Reduction in disability</t>
  </si>
  <si>
    <t>Malaria and adult febrile illness</t>
  </si>
  <si>
    <t xml:space="preserve">Social Marketing annual economic cost per capita (table 3 total cost/table 4 total pop)  from a Tanzania study </t>
  </si>
  <si>
    <t>http://www.scielosp.org/scielo.php?script=sci_arttext&amp;pid=S0042-96862003000400008</t>
  </si>
  <si>
    <t>Total population in high-tranmission countries (GBD 2016)</t>
  </si>
  <si>
    <t>WHO malaria report 2015: (p. 41)</t>
  </si>
  <si>
    <t>https://www.who.int/malaria/publications/world-malaria-report-2015/report/en/</t>
  </si>
  <si>
    <t>Primary school</t>
  </si>
  <si>
    <t>C19</t>
  </si>
  <si>
    <t>Vision prescreening by teachers; vision tests and provision of ready-made glasses on-site by eye specialists</t>
  </si>
  <si>
    <t>2;6;9</t>
  </si>
  <si>
    <t>Child health; Tuberculosis; Congenital and genetic disorders</t>
  </si>
  <si>
    <t>BCG UNICEF Gavi Price 2016 mean Price (in 20 dose presentation). All tradeable costs.</t>
  </si>
  <si>
    <t>C2</t>
  </si>
  <si>
    <t>Counseling of mothers on providing thermal care for preterm newborns (delayed bath and skin-to-skin contact)</t>
  </si>
  <si>
    <t>C20</t>
  </si>
  <si>
    <t>School-based education on sexual health, nutrition, and healthy lifestyle</t>
  </si>
  <si>
    <t>WHO Immunization coverage estimates by World Bank Income Group: BCG</t>
  </si>
  <si>
    <t>https://apps.who.int/gho/data/node.main.A824?lang=en</t>
  </si>
  <si>
    <t>Secondary school</t>
  </si>
  <si>
    <t>C21.1</t>
  </si>
  <si>
    <t>Mass drug administration for lymphatic filariasis, onchocerciasis, schistosomiasis, soil-transmitted helminthiases and trachoma, and foodborne trematode infections</t>
  </si>
  <si>
    <t>India</t>
  </si>
  <si>
    <t>2;9</t>
  </si>
  <si>
    <t>Child health; Congenital and genetic disorders</t>
  </si>
  <si>
    <t xml:space="preserve">OPV UNICEF Gavi Price 2016 mean Price (2 doses). All tradeable costs.
</t>
  </si>
  <si>
    <t>C21.2</t>
  </si>
  <si>
    <t>Ghana</t>
  </si>
  <si>
    <t>C21.3</t>
  </si>
  <si>
    <t>Cote d'Ivoire</t>
  </si>
  <si>
    <t>C21.4</t>
  </si>
  <si>
    <t>WHO Immunization coverage estimates by World Bank Income Group: Polio</t>
  </si>
  <si>
    <t>C21.5</t>
  </si>
  <si>
    <t>C21.6</t>
  </si>
  <si>
    <t>C22</t>
  </si>
  <si>
    <t>School based HPV vaccination for girls</t>
  </si>
  <si>
    <t>Nurse cost (5 minues) * 5 visits. All non-tradeable costs.</t>
  </si>
  <si>
    <t>Mortality reduction: age 5+; group II-III causes</t>
  </si>
  <si>
    <t>Serje J. 2015. “Estimates of Health Sector Salaries across Four Occupational Levels for UN Member States.” Unpublished, WHO, Geneva.</t>
  </si>
  <si>
    <t>Children age 0-1 (GBD 2016)</t>
  </si>
  <si>
    <t>C23</t>
  </si>
  <si>
    <t>Adolescent-friendly health services including: provision of condoms to prevent STIs; provision of reversible contraception; treatment of injury in general and abuse in particular; and screening and treatment for STIs</t>
  </si>
  <si>
    <t>Countdown to 2015 report: PcV3 (as proxy)</t>
  </si>
  <si>
    <t>DPT-HepB-Hib (Penta) Gavi Price 2016 mean (x3). All tradeable costs.</t>
  </si>
  <si>
    <t>Attending health facilities</t>
  </si>
  <si>
    <t>C24</t>
  </si>
  <si>
    <t>Life skills training in schools to build social and emotional competencies</t>
  </si>
  <si>
    <t>WHO Immunization coverage estimates by World Bank Income Group: DPT3</t>
  </si>
  <si>
    <t>C25</t>
  </si>
  <si>
    <t>Education campaigns for the prevention of gender-based violence</t>
  </si>
  <si>
    <t>C26</t>
  </si>
  <si>
    <t>In countries where it is a public health concern, prevention of FGM (may be for daughters of women of reproductive age)</t>
  </si>
  <si>
    <t>Measles UNICEF Gavi Price 2016 mean Price (per dose). All tradeable costs.</t>
  </si>
  <si>
    <t>C27.1</t>
  </si>
  <si>
    <t>Provision of iron and folic acid supplementation to pregnant women, and provision of food or caloric supplementation to pregnant women in food insecure households</t>
  </si>
  <si>
    <t>C27.2</t>
  </si>
  <si>
    <t>LBW</t>
  </si>
  <si>
    <t>WHO Immunization coverage estimates by World Bank Income Group: Measles</t>
  </si>
  <si>
    <t>Both</t>
  </si>
  <si>
    <t>C28</t>
  </si>
  <si>
    <t>Community-based HIV testing and counseling (for example, mobile units and venue-based testing), with appropriate referral or linkage to care and immediate initiation of lifelong ART</t>
  </si>
  <si>
    <t>Mortality reduction: age 5+; group I causes</t>
  </si>
  <si>
    <t>Congenital and genetic disorders</t>
  </si>
  <si>
    <t>Rubella vaccination price calculated by MMR minus MR 2016 mean GAVI Price. All tradeable costs.</t>
  </si>
  <si>
    <t>Not attending health facilities</t>
  </si>
  <si>
    <t>Non-homebased</t>
  </si>
  <si>
    <t>C29</t>
  </si>
  <si>
    <t>Household HIV testing and counseling in high-prevalence settings, with appropriate referral or linkage to care and immediate initiation of lifelong ART</t>
  </si>
  <si>
    <t>Homebased</t>
  </si>
  <si>
    <t>WHO Immunization coverage estimates by World Bank Income Group: DPT3 (as proxy)</t>
  </si>
  <si>
    <t>C3</t>
  </si>
  <si>
    <t>Management of labour and delivery in low risk women by skilled attendants</t>
  </si>
  <si>
    <t>Urgent</t>
  </si>
  <si>
    <t>C30</t>
  </si>
  <si>
    <t>Provision of condoms to key populations, including sex workers, men who have sex with men, people who inject drugs, transgender populations, and prisoners</t>
  </si>
  <si>
    <t>Boosters of DPT, OPV, and measles. All tradeable costs.</t>
  </si>
  <si>
    <t>High-risk</t>
  </si>
  <si>
    <t>Condom-use</t>
  </si>
  <si>
    <t>C31</t>
  </si>
  <si>
    <t>Provision of harm reduction services such as safe injection equipment and opioid substitution therapy to people who inject drugs</t>
  </si>
  <si>
    <t>Chronic</t>
  </si>
  <si>
    <t>Children age 1 year old (GBD 2016)</t>
  </si>
  <si>
    <t>C32</t>
  </si>
  <si>
    <t>Routine contact tracing to identify individuals exposed to TB and link them to care</t>
  </si>
  <si>
    <t>Malaysia</t>
  </si>
  <si>
    <t>C33.1</t>
  </si>
  <si>
    <t>For malaria due to P. vivax, test for G6PD deficiency; if normal, add chloroquine or chloroquine plus 14-day course of primaquine</t>
  </si>
  <si>
    <t>Non-G6pd</t>
  </si>
  <si>
    <t>Booster of DPT. All tradeable costs.</t>
  </si>
  <si>
    <t>C33.2</t>
  </si>
  <si>
    <t>Children age 5 years old (GBD 2016)</t>
  </si>
  <si>
    <t>G6pd</t>
  </si>
  <si>
    <t>C34</t>
  </si>
  <si>
    <t>Conduct larviciding and water-management programs in high malaria transmission areas where mosquito breeding sites can be identified and regularly targeted</t>
  </si>
  <si>
    <t>Table 3 economic cost per unit (IRS)</t>
  </si>
  <si>
    <t>https://www.ncbi.nlm.nih.gov/pmc/articles/PMC4188563/</t>
  </si>
  <si>
    <t>Assumption</t>
  </si>
  <si>
    <t>C35.1</t>
  </si>
  <si>
    <t>In all malaria-endemic countries, diagnosis with rapid test or microscopy (including speciation) followed by treatment with ACTs (or current first-line combination)</t>
  </si>
  <si>
    <t>Uganda</t>
  </si>
  <si>
    <t>Assumptions</t>
  </si>
  <si>
    <t>C35.2</t>
  </si>
  <si>
    <t>School-age health and development</t>
  </si>
  <si>
    <t>DCP3 volume 8 package costs</t>
  </si>
  <si>
    <t>School-age (ages 6-12) population (GBD 2016) times the proportion attending primary school (World Bank)</t>
  </si>
  <si>
    <t>Source 1: http://ghdx.healthdata.org/gbd-2016 
Source 2: https://data.worldbank.org/indicator/SE.PRM.TENR</t>
  </si>
  <si>
    <t>Expert opinion</t>
  </si>
  <si>
    <t>Malaria elimination setting</t>
  </si>
  <si>
    <t>per affected pregnancy</t>
  </si>
  <si>
    <t>Face-to-face counseling without media: Average of counselling during pregnancy detection (3.08 BDT), during pregnancy confirmation (3.11 BDT), and during delivery care (18.96 BDT)</t>
  </si>
  <si>
    <t>C35.3</t>
  </si>
  <si>
    <t>Uncomplicated</t>
  </si>
  <si>
    <t>Diagnostic available</t>
  </si>
  <si>
    <t>C36</t>
  </si>
  <si>
    <t>In high malaria transmission settings where rapid tests and microscopy are unavailable, presumptive treatment of febrile illness with ACTs (non-severe cases) or ACTs plus antibiotics (severe cases)</t>
  </si>
  <si>
    <t>Table 5: Incidence of pregnancy minus Table 6: number of women who had miscarriage minus Table 6: Number of women who had induced abortion (Guttmacher "Adding it up" report 2014) times the proportion (0.113) preterm births 28-36 weeks (literature)</t>
  </si>
  <si>
    <t>Source 1: https://www.guttmacher.org/report/adding-it-costs-and-benefits-investing-sexual-and-reproductive-health-2014-methodology 
Source 2: http://www.sciencedirect.com/science/article/pii/S0140673612608204</t>
  </si>
  <si>
    <t>Diagnostic unavailable</t>
  </si>
  <si>
    <t>C37</t>
  </si>
  <si>
    <t>In high malaria transmission settings, intermittent preventive treatment in infancy (except where seasonal malaria chemoprophylaxis is being provided)</t>
  </si>
  <si>
    <t>Countdown to 2015 report: PNC baby (postnatal care for babies)</t>
  </si>
  <si>
    <t>C38</t>
  </si>
  <si>
    <t>In low malaria transmision settings, addition of single low-dose primaquine to first-line treatment</t>
  </si>
  <si>
    <t>6;8</t>
  </si>
  <si>
    <t>C39</t>
  </si>
  <si>
    <t>In low malaria transmission settings, case investigation, reactive case detection, proactive case detection (including mass screening and treatment)</t>
  </si>
  <si>
    <t>HIV and STIs; Adolescent health and development</t>
  </si>
  <si>
    <t>Household members</t>
  </si>
  <si>
    <t>Population age 10-19 (GBD 2016) times the proportion enrolled in secondary school (World Bank)</t>
  </si>
  <si>
    <t>Source1: http://ghdx.healthdata.org/gbd-2016
Source2: https://data.worldbank.org/indicator/SE.SEC.NENR</t>
  </si>
  <si>
    <t>C4</t>
  </si>
  <si>
    <t>Promotion of breastfeeding or complementary feeding by lay health workers</t>
  </si>
  <si>
    <t xml:space="preserve">Neglected tropical diseases </t>
  </si>
  <si>
    <t>Economic costs associated with implementing MDA.</t>
  </si>
  <si>
    <t>http://gh.bmj.com/content/1/1/e000021</t>
  </si>
  <si>
    <t>C40</t>
  </si>
  <si>
    <t>In the Sahel region, seasonal malaria chemoprophylaxis</t>
  </si>
  <si>
    <t>WHO estimates of PC (population requiring preventive chemotherapy for lymphatic filariasis)</t>
  </si>
  <si>
    <t>https://www.who.int/neglected_diseases/preventive_chemotherapy/lf/en/</t>
  </si>
  <si>
    <t>C41</t>
  </si>
  <si>
    <t>Mass drug administration in low malaria transmission settings (including high-risk groups in geographic or demographic clusters)</t>
  </si>
  <si>
    <t>Sierra Leone</t>
  </si>
  <si>
    <t>WHO coverage: lymphatic filariasis</t>
  </si>
  <si>
    <t>C42</t>
  </si>
  <si>
    <t>Management of lymphedema</t>
  </si>
  <si>
    <t>C43.1</t>
  </si>
  <si>
    <t>Early detection and treatment of Chagas disease, human African trypanosomiasis, leprosy, and leishmaniases</t>
  </si>
  <si>
    <t>Colombia</t>
  </si>
  <si>
    <t>Based on cost data collected in savannah foci in Ghana, it was estimated that the economic cost of annual community-directed treatment with ivermectin (CDTI) is $41,536 per target population of 100,000 individuals (overall population) per year (2012 prices)</t>
  </si>
  <si>
    <t>https://www.ncbi.nlm.nih.gov/pmc/articles/PMC4166981/</t>
  </si>
  <si>
    <t>C43.2</t>
  </si>
  <si>
    <t>Angola</t>
  </si>
  <si>
    <t>C43.3</t>
  </si>
  <si>
    <t>Nigeria</t>
  </si>
  <si>
    <t>WHO estimates of PC (population requiring preventive chemotherapy for onchocerciasis)</t>
  </si>
  <si>
    <t>https://www.who.int/neglected_diseases/preventive_chemotherapy/oncho/en/</t>
  </si>
  <si>
    <t>C43.4</t>
  </si>
  <si>
    <t>Afghanistan</t>
  </si>
  <si>
    <t>C43.5</t>
  </si>
  <si>
    <t>WHO coverage: onchocerciasis</t>
  </si>
  <si>
    <t>Sudan</t>
  </si>
  <si>
    <t>C44</t>
  </si>
  <si>
    <t>Total Community Treatment for yaws</t>
  </si>
  <si>
    <t>Costs from Table 2. Schisto treatment (Praziquantel) in community-based delivery</t>
  </si>
  <si>
    <t>https://www.clinicalkey.com/#!/content/playContent/1-s2.0-S2214109X15000479?returnurl=https:%2F%2Flinkinghub.elsevier.com%2Fretrieve%2Fpii%2FS2214109X15000479%3Fshowall%3Dtrue&amp;referrer=https:%2F%2Fwww.ncbi.nlm.nih.gov%2F</t>
  </si>
  <si>
    <t>Benin</t>
  </si>
  <si>
    <t>WHO estimates of PC (population requiring preventive chemotherapy for schistosomiasis)</t>
  </si>
  <si>
    <t>https://www.who.int/neglected_diseases/preventive_chemotherapy/sch/en/</t>
  </si>
  <si>
    <t>C45</t>
  </si>
  <si>
    <t>Identify and refer patients with high risk including pregnant women, young children, and those with underlying medical conditions</t>
  </si>
  <si>
    <t>WHO coverage: schistosomiasis</t>
  </si>
  <si>
    <t>C46</t>
  </si>
  <si>
    <t>Provide advice and guidance on how to recognise early symptoms and signs and when to seek medical attention</t>
  </si>
  <si>
    <t>C48</t>
  </si>
  <si>
    <t>Self-managed treatment of migraine</t>
  </si>
  <si>
    <t>Costs from Table 2. STH treatment (Albendazole) in school-based delivery</t>
  </si>
  <si>
    <t>C49</t>
  </si>
  <si>
    <t>Early identification of lead poisoning and counseling of families in remediation strategies for sources of environmental exposure</t>
  </si>
  <si>
    <t>WHO estimates of Pre-SAC+SAC (pre-school age children aged =&gt;1 and &lt;5&gt; AND school age children aged =&gt;5 and &lt;15&gt; requiring preventive chemotherapy for soil-transmitted helminthiases)</t>
  </si>
  <si>
    <t>https://www.who.int/neglected_diseases/preventive_chemotherapy/sth/en/</t>
  </si>
  <si>
    <t>Health worker density</t>
  </si>
  <si>
    <t>WHO coverage: soil-transmitted helminthiases</t>
  </si>
  <si>
    <t>C5.1</t>
  </si>
  <si>
    <t>Tetanus toxoid immunisation for school-aged children</t>
  </si>
  <si>
    <t>Azythromycin (250 mg capsules) is produced in India at a price of US$0.5. Tetracycline tube $0.12.</t>
  </si>
  <si>
    <t>https://www.tandfonline.com/doi/full/10.1080/09286580590932761</t>
  </si>
  <si>
    <t>C5.2</t>
  </si>
  <si>
    <t>Tetanus toxoid immunisation among women attending antenatal care</t>
  </si>
  <si>
    <t>C50</t>
  </si>
  <si>
    <t>Parent training for high-risk families, including nurse home visitation for child maltreatment</t>
  </si>
  <si>
    <t>WHO estimates of population requiring preventive chemotherapy for trachoma</t>
  </si>
  <si>
    <t>https://www.who.int/neglected_diseases/preventive_chemotherapy/trachoma/en/</t>
  </si>
  <si>
    <t>C51</t>
  </si>
  <si>
    <t>WASH behavior change interventions, such as community-led total sanitation</t>
  </si>
  <si>
    <t>Household size</t>
  </si>
  <si>
    <t>WHO coverage: trachoma</t>
  </si>
  <si>
    <t>C52</t>
  </si>
  <si>
    <t>Cardiac and pulmonary rehabilitation programs</t>
  </si>
  <si>
    <t>C53</t>
  </si>
  <si>
    <t>Early childhood development rehabilitation interventions, including motor, sensory, and language stimulation</t>
  </si>
  <si>
    <t>C54</t>
  </si>
  <si>
    <t>Functional interventions for self-care for individuals with disabilities</t>
  </si>
  <si>
    <t>Not costed for LMIs. Unit cost is an average of interventions C21.1-21.5</t>
  </si>
  <si>
    <t>Prevalent foodborne trematode infections cases (GBD 2016)</t>
  </si>
  <si>
    <t>C55</t>
  </si>
  <si>
    <t>Individualized environmental modifications (for example, adaptations to a house)</t>
  </si>
  <si>
    <t>C56</t>
  </si>
  <si>
    <t>Pressure area prevention and supportive seating interventions for wheelchair users</t>
  </si>
  <si>
    <t>2;3;6;8</t>
  </si>
  <si>
    <t>Reproductive health and contraception; Cancer; HIV and STIs; School-age health and development</t>
  </si>
  <si>
    <t>DCP3 volume 8 package costs:
2 * HPV dose ($4.50) at 2016 mean Gavi prices + 5 mins nurse time.</t>
  </si>
  <si>
    <t>C57</t>
  </si>
  <si>
    <t>https://www.unicef.org/supply/files/HPV.pdf</t>
  </si>
  <si>
    <t>Provision and training in the use of basic assistive products (such as canes, braille displays, and other aides) and compensatory strategies needed to communicate and perform activities of daily living</t>
  </si>
  <si>
    <t>C58</t>
  </si>
  <si>
    <t>Training and retraining for disorders of speech, swallowing, communication, and cognition</t>
  </si>
  <si>
    <t>Females age 10-14 divided by 5 to estimate of annual cohort to vaccinate (GBD 2016)</t>
  </si>
  <si>
    <t>C59</t>
  </si>
  <si>
    <t>Training, retraining, and exercise programs that address musculoskeletal injuries and disorders, including chronic low back and neck pain</t>
  </si>
  <si>
    <t>Vaccine coverage from literature</t>
  </si>
  <si>
    <t>http://thelancet.com/pdfs/journals/langlo/PIIS2214-109X(16)30099-7.pdf</t>
  </si>
  <si>
    <t>C6</t>
  </si>
  <si>
    <t>HIV education and counseling for pregnant women, sex workers, people who inject drugs, men who have sex with men, and transgender individuals, and PLHIV and their partners</t>
  </si>
  <si>
    <t>Adolescent health and development</t>
  </si>
  <si>
    <t>C7</t>
  </si>
  <si>
    <t>In high malaria transmission settings, intermittent preventive treatment in pregnancy</t>
  </si>
  <si>
    <t>Population age 10-19 (GBD 2016) multiplied by the proportion attending health facilities (Nigeria 2012 DHS)</t>
  </si>
  <si>
    <t>http://ghdx.healthdata.org/gbd-2016
https://dhsprogram.com/what-we-do/survey/survey-display-528.cfm</t>
  </si>
  <si>
    <t>Based on expert opinion</t>
  </si>
  <si>
    <t>Mental, neurological, and substance use disorders</t>
  </si>
  <si>
    <t>Population age 10-19 times the proportion enrolled in secondary school (World Bank)</t>
  </si>
  <si>
    <t>https://data.worldbank.org/indicator/SE.SEC.NENR</t>
  </si>
  <si>
    <t>Mozambique</t>
  </si>
  <si>
    <t>Reproductive health and contraception</t>
  </si>
  <si>
    <t>Group counselling with media: Average cost of group counseling for Expected Date of Delivery (EDD) meetings (22.71 BDT), Women Support Group meetings (14.25 BDT), MNCH committee meetings (17.83 BDT), and spouse forum meetings (6.62 BDT).</t>
  </si>
  <si>
    <t>C8</t>
  </si>
  <si>
    <t>Management of severe acute malnutrition, including early detection in community settings</t>
  </si>
  <si>
    <t>Female population 15-49 years (GBD 2016) divided by 5 (assuming intervention every 5 years)</t>
  </si>
  <si>
    <t>Severe</t>
  </si>
  <si>
    <t>C9</t>
  </si>
  <si>
    <t>Detection and treatment of childhood infections (iCCM), including referral if danger signs</t>
  </si>
  <si>
    <t>C99</t>
  </si>
  <si>
    <t>Basic neonatal resuscitation following delivery</t>
  </si>
  <si>
    <t>10th percentile</t>
  </si>
  <si>
    <t>Growth restriction</t>
  </si>
  <si>
    <t>FLH1</t>
  </si>
  <si>
    <t>Detection and management of fetal growth restriction</t>
  </si>
  <si>
    <t>First-level hospital</t>
  </si>
  <si>
    <t>Low weight</t>
  </si>
  <si>
    <t>Female population age 15-49 in countries where FGM is prevalent (GBD 2016)</t>
  </si>
  <si>
    <t>FLH10</t>
  </si>
  <si>
    <t>Surgical termination of pregnancy by manual vacuum aspiration and dilation and curettage</t>
  </si>
  <si>
    <t>Require surgery</t>
  </si>
  <si>
    <t>FLH11</t>
  </si>
  <si>
    <t>Full supportive care for severe childhood infections with danger signs</t>
  </si>
  <si>
    <t>Maternal and newborn health; Reproductive health and contraception; Congenital and genetic disorders</t>
  </si>
  <si>
    <t>This program cost for iron-supplementation programs ranged from US$3.17 to US$5.30 per recipient per year. (avg=4.235)</t>
  </si>
  <si>
    <t>FLH12</t>
  </si>
  <si>
    <t>Management of severe acute malnutrition associated with serious infection</t>
  </si>
  <si>
    <t>FLH13</t>
  </si>
  <si>
    <t>Early detection and treatment of early-stage cervical cancer</t>
  </si>
  <si>
    <t>Early stage</t>
  </si>
  <si>
    <t>FLH14</t>
  </si>
  <si>
    <t>Insertion and removal of long-lasting contraceptives</t>
  </si>
  <si>
    <t>FLH15</t>
  </si>
  <si>
    <t>Tubal ligation</t>
  </si>
  <si>
    <t>Balanced Energy Protein supplementation (pregnancy) from Web Appendix Panel 14
Coverted using Bangladesh</t>
  </si>
  <si>
    <t>https://www.sciencedirect.com/science/article/pii/S0140673613609964?via%3Dihub#ecomp10</t>
  </si>
  <si>
    <t>Using sterilization intervention</t>
  </si>
  <si>
    <t>Table 5: Incidence of pregnancy (Guttmacher "Adding it up" report 2011) * proportion with low BMI (Countdown to 2015 report)</t>
  </si>
  <si>
    <t>FLH16</t>
  </si>
  <si>
    <t>Vasectomy</t>
  </si>
  <si>
    <t>Source 1: https://www.guttmacher.org/report/adding-it-costs-and-benefits-investing-sexual-and-reproductive-health-2014-methodology 
Source 2: http://countdown2030.org/2015/countdown-data</t>
  </si>
  <si>
    <t>FLH17</t>
  </si>
  <si>
    <t>Referral of cases of treatment failure for drug susceptibility testing; enrollment of those with MDR-TB for treatment per WHO guidelines (either short or long regimen)</t>
  </si>
  <si>
    <t>HIV and STIs</t>
  </si>
  <si>
    <t>Table 4: Average of all mobile HCT ($14.91 per client tested) and $26.75 per client for stand-alone HCT.</t>
  </si>
  <si>
    <t>https://www.ncbi.nlm.nih.gov/pmc/articles/PMC3225204/pdf/nihms316018.pdf</t>
  </si>
  <si>
    <t>Population age 14-49 living in generalised epidemic countries (GBD 2016) who don't go to helath facility (Nigeria 2012 DHS) and not receiving home-based testing (assumed 50%)</t>
  </si>
  <si>
    <t>Source 1: http://ghdx.healthdata.org/gbd-2016
Source 2: https://dhsprogram.com/what-we-do/survey/survey-display-528.cfm</t>
  </si>
  <si>
    <t>HIV testing/counseling coverage (WHO GHO)</t>
  </si>
  <si>
    <t>https://apps.who.int/gho/data/node.main.624?lang=en</t>
  </si>
  <si>
    <t>South Africa</t>
  </si>
  <si>
    <t>The program cost was $5.88 for each person tested.</t>
  </si>
  <si>
    <t>https://onlinelibrary.wiley.com/doi/full/10.1111/j.1365-3156.2009.02304.x</t>
  </si>
  <si>
    <t>MDR-TB +XDR</t>
  </si>
  <si>
    <t>FLH18.1</t>
  </si>
  <si>
    <t>Evaluation and management of fever in clinically unstable individuals using WHO IMAI guidelines, including empiric parenteral antimicrobials and antimalarials and resuscitative measures for septic shock</t>
  </si>
  <si>
    <t>Population age 14-49 living in generalised epidemic countries (GBD 2016) who don't go to helath facility (Nigeria 2012 DHS) and receiving home-based testing (assumed 50%)</t>
  </si>
  <si>
    <t>1;2</t>
  </si>
  <si>
    <t>Surgery; Maternal and newborn health</t>
  </si>
  <si>
    <t>The cost of accessing home-delivery care was Rs 379 (US$ 8)</t>
  </si>
  <si>
    <t>https://www.ncbi.nlm.nih.gov/pmc/articles/PMC2761777/</t>
  </si>
  <si>
    <t>Derived from Table 5: incidence of pregnancy minus Table 23: estimated incidence of high-risk pregnancy (Guttmacher "Adding it up" report 2014)</t>
  </si>
  <si>
    <t>Inpatient</t>
  </si>
  <si>
    <t>FLH18.2</t>
  </si>
  <si>
    <t>Countdown to 2015 report: skilled attendant birth</t>
  </si>
  <si>
    <t>FLH18.3</t>
  </si>
  <si>
    <t>The cost per condom distributed by the condom promotion and distribution component was $1.54.</t>
  </si>
  <si>
    <t>https://journals.lww.com/stdjournal/Fulltext/2006/10001/From_Trial_Intervention_to_Scale_Up__Costs_of_an.9.aspx</t>
  </si>
  <si>
    <t>Population age 14-49 living in generalised epidemic countries (GBD 2016). This is adjusted by the estimates from Table 29 on % high-rsk women aged 15-49 and assume the percentage of men at high risk is twice as the women’s percentage. These percentages are then averaged. This is then adjusted by Table 30: 64% not using condoms (Guttmacher "Adding it up" report 2014)</t>
  </si>
  <si>
    <t>Source 1: http://ghdx.healthdata.org/gbd-2016
Source 2: https://www.guttmacher.org/report/adding-it-costs-and-benefits-investing-sexual-and-reproductive-health-2014-methodology</t>
  </si>
  <si>
    <t>WHO CHOICE: MNS-H-5 Needle Exchange</t>
  </si>
  <si>
    <t>http://onlinelibrary.wiley.com/wol1/doi/10.1111/j.1360-0443.2009.02755.x/full</t>
  </si>
  <si>
    <t>FLH19.1</t>
  </si>
  <si>
    <t>Management of severe malaria, including early detection and provision of rectal artesunate in community settings followed by parenteral artesunate and full-course of ACT</t>
  </si>
  <si>
    <t>high-risk</t>
  </si>
  <si>
    <t>Prevalence of drug user disorders (GBD 2016)</t>
  </si>
  <si>
    <t>Under 5</t>
  </si>
  <si>
    <t>FLH19.2</t>
  </si>
  <si>
    <t>Table 2: Low and lower-MIC substance use</t>
  </si>
  <si>
    <t>https://www.ncbi.nlm.nih.gov/pmc/articles/PMC5608813/</t>
  </si>
  <si>
    <t>FLH2</t>
  </si>
  <si>
    <t>Induction of labor post-term</t>
  </si>
  <si>
    <t>Over 42 weeks</t>
  </si>
  <si>
    <t>FLH20</t>
  </si>
  <si>
    <t>Management of acute coronary syndromes with aspirin, unfractionated heparin, and generic thrombolytics (when indicated)</t>
  </si>
  <si>
    <t>R</t>
  </si>
  <si>
    <t>Brazil</t>
  </si>
  <si>
    <t>Tuberculosis</t>
  </si>
  <si>
    <t>per incident case</t>
  </si>
  <si>
    <t>Table 4: The total cost incurred on a single contact tracing procedure was MYR 21.03 (USD 6.60)</t>
  </si>
  <si>
    <t>https://www.ncbi.nlm.nih.gov/pmc/articles/PMC3725910/pdf/40064_2012_Article_34.pdf</t>
  </si>
  <si>
    <t>FLH21.1</t>
  </si>
  <si>
    <t>Management of acute critical limb ischemia with unfractionated heparin and revascularization where available, with amputation as a last resort</t>
  </si>
  <si>
    <t>Rupee</t>
  </si>
  <si>
    <t>Pakistan</t>
  </si>
  <si>
    <t>Incidence of TB (GBD 2016)</t>
  </si>
  <si>
    <t>FLH21.2</t>
  </si>
  <si>
    <t>TB treatment coverage (WHO GHO)</t>
  </si>
  <si>
    <t>FLH22</t>
  </si>
  <si>
    <t>https://apps.who.int/gho/data/node.imr.TB_1?lang=en</t>
  </si>
  <si>
    <t>Management of acute exacerbations of asthma and COPD using systemic steroids, inhaled beta-agonists, and, if indicated, oral antibiotics and oxygen therapy</t>
  </si>
  <si>
    <t>Vietnam</t>
  </si>
  <si>
    <t xml:space="preserve">MSH Prices (all tradeable costs): 2500 mg Chloroquine for a course 0.35 USD ($2.1 USD for 100 TAB-CAP of 150 mg) + 0.57 USD for 14 day course primaquine 30 mg per day (20.23 USD for 1000 TAB-CAP of 15 mg)
</t>
  </si>
  <si>
    <t>https://apps.who.int/medicinedocs/documents/s21982en/s21982en.pdf</t>
  </si>
  <si>
    <t>Normal G6PD patients: Malaria incidence (GBD 2016) times proportion of non-G6pd deficient individuals in the population.</t>
  </si>
  <si>
    <t>FLH23</t>
  </si>
  <si>
    <t>Medical management of acute heart failure</t>
  </si>
  <si>
    <t>WHO World Malaria Report p.41</t>
  </si>
  <si>
    <t>FLH24</t>
  </si>
  <si>
    <t>Management of bowel obstruction</t>
  </si>
  <si>
    <t xml:space="preserve">MSH Prices (all tradeable costs): 2500 mg Chloroquine for a course 0.35 USD ($2.1 USD for 100 TAB-CAP of 150 mg)
</t>
  </si>
  <si>
    <t>FLH25</t>
  </si>
  <si>
    <t>Calcium and vitamin D supplementation for secondary prevention of osteoporosis</t>
  </si>
  <si>
    <t>Normal G6PD patients: Malaria incidence (GBD 2016) times proportion of G6pd deficient individuals in the population.</t>
  </si>
  <si>
    <t>Prop osteoporosis</t>
  </si>
  <si>
    <t>FLH26</t>
  </si>
  <si>
    <t>Combination therapy, including low-dose corticosteroids and generic disease-modifying antirheumatic drugs (including methotrexate), for individuals with moderate to severe rheumatoid arthritis</t>
  </si>
  <si>
    <t xml:space="preserve">Table 10, average economic cost under high-price larvicide conditions. </t>
  </si>
  <si>
    <t>https://www.ncbi.nlm.nih.gov/pmc/articles/PMC3233614/pdf/1475-2875-10-338.pdf</t>
  </si>
  <si>
    <t>Assume 10% of population living in high-transmission countries</t>
  </si>
  <si>
    <t>FLH27</t>
  </si>
  <si>
    <t>In settings where sickle cell disease is a public health concern, universal newborn screening followed by standard prophylaxis against bacterial infections and malaria</t>
  </si>
  <si>
    <t>FLH28</t>
  </si>
  <si>
    <t>In settings where specific single-gene disorders are a public health concern (for example, thalassemias), retrospective identification of carriers plus prospective (premarital) screening and counseling to reduce rates of conception</t>
  </si>
  <si>
    <t>Iran</t>
  </si>
  <si>
    <t>Table 3 unit costs per malaria test for RDT</t>
  </si>
  <si>
    <t>https://malariajournal.biomedcentral.com/articles/10.1186/1475-2875-10-372/</t>
  </si>
  <si>
    <t>FLH29.1</t>
  </si>
  <si>
    <t>Universal newborn screening for congenital endocrine or metabolic disorders (for example, congenital hypothyroidism, phenylketonuria) that have high incidence rates and for which long-term treatment is feasible in limited resource settings</t>
  </si>
  <si>
    <t>Philippines</t>
  </si>
  <si>
    <t>FLH29.2</t>
  </si>
  <si>
    <t>Incidence of malaria (GBD 2016) assuming 95%/97% uncomplicated (LI/LMI). Assuming 44% test positive rate. Control settings.</t>
  </si>
  <si>
    <t>WHO World Malaria Report p.28-30</t>
  </si>
  <si>
    <t>FLH3</t>
  </si>
  <si>
    <t>Jaundice management with phototherapy</t>
  </si>
  <si>
    <t>FLH30</t>
  </si>
  <si>
    <t>Table 3 unit costs per malaria test for microscopy</t>
  </si>
  <si>
    <t>Management of intoxication/poisoning syndromes using widely available agents; e.g., activated charcoal, naloxone, bicarbonate, antivenin</t>
  </si>
  <si>
    <t>https://malariajournal.biomedcentral.com/articles/10.1186/1475-2875-10-372/tables/3</t>
  </si>
  <si>
    <t>FLH31</t>
  </si>
  <si>
    <t>Appendectomy</t>
  </si>
  <si>
    <t>Incidence of malaria (GBD 2016) assuming 95%/97% uncomplicated (LI/LMI). Assuming 44% test positive rate. Elimination Settings.</t>
  </si>
  <si>
    <t>FLH32</t>
  </si>
  <si>
    <t>Assisted vaginal delivery using vacuum extraction or forceps</t>
  </si>
  <si>
    <t>Require assisted delivery</t>
  </si>
  <si>
    <t>FLH33</t>
  </si>
  <si>
    <t>Burr hole to relieve acute elevated intracranial pressure</t>
  </si>
  <si>
    <t>Provider programme cost per patient of ArtemetherLumefantrine from Table 2</t>
  </si>
  <si>
    <t>https://journals.plos.org/plosmedicine/article/file?id=10.1371/journal.pmed.0030373&amp;type=printable</t>
  </si>
  <si>
    <t>Incidence rate of head injury</t>
  </si>
  <si>
    <t>Incidence of malaria (GBD 2016) assuming 95%/97% uncomplicated (LI/LMI). Assuming diagnosis available 65%/80% (LI/LMI).</t>
  </si>
  <si>
    <t>SDH requiring burr hole</t>
  </si>
  <si>
    <t>FLH34</t>
  </si>
  <si>
    <t>Colostomy</t>
  </si>
  <si>
    <t xml:space="preserve">Unit cost of presumptive diagnosis $0.62
Average cost of AL dose was US$1.38. 
The average cost of antibiotic/analgesic dose was US$1.05 </t>
  </si>
  <si>
    <t>Obstruction</t>
  </si>
  <si>
    <t>FLH35</t>
  </si>
  <si>
    <t>Escharotomy or fasciotomy</t>
  </si>
  <si>
    <t>Incidence of malaria (GBD 2016), assuming 95%/97% of cases are uncomplicated (LI/LMI) and 35%/20% diagnostics unavailable (LI/LMI).</t>
  </si>
  <si>
    <t>FLH36</t>
  </si>
  <si>
    <t>Fracture reduction and placement of external fixator and use of traction for fractures</t>
  </si>
  <si>
    <t>In the United Republic of Tanzania, the cost per dose of IPTi delivered was US$ 0.128 * 3 doses</t>
  </si>
  <si>
    <t>https://www.scielosp.org/article/bwho/2009.v87n2/123-129/en/</t>
  </si>
  <si>
    <t>Displaced fractures</t>
  </si>
  <si>
    <t>Population 2-11 months (GBD 2016) in high-transmission settings</t>
  </si>
  <si>
    <t>FLH37</t>
  </si>
  <si>
    <t>Hernia repair including emergency surgery</t>
  </si>
  <si>
    <t>Symptomatic</t>
  </si>
  <si>
    <t>WHO World Malaria Report p.26</t>
  </si>
  <si>
    <t>FLH38</t>
  </si>
  <si>
    <t>Hysterectomy for uterine rupture or intractable postpartum hemorrhage</t>
  </si>
  <si>
    <t>Intractable PPH</t>
  </si>
  <si>
    <t>FLH39</t>
  </si>
  <si>
    <t>Irrigation and debridement of open fractures</t>
  </si>
  <si>
    <t>Open fractures</t>
  </si>
  <si>
    <t xml:space="preserve">MSH Prices (all tradeable costs): 15 mg per dose $0.02 USD 
</t>
  </si>
  <si>
    <t>FLH4</t>
  </si>
  <si>
    <t>Management of eclampsia with magnesium sulfate, including initial stabilization at health centers</t>
  </si>
  <si>
    <t>FLH40</t>
  </si>
  <si>
    <t>Management of osteomyelitis, including surgical debridement for refractory cases</t>
  </si>
  <si>
    <t>Malaria incidence in low-transmission countries (GBD 2016)</t>
  </si>
  <si>
    <t>FLH41</t>
  </si>
  <si>
    <t>Management of septic arthritis</t>
  </si>
  <si>
    <t>WHO World Malaria Report</t>
  </si>
  <si>
    <t>FLH42</t>
  </si>
  <si>
    <t>Relief of urinary obstruction by catheterization or suprapubic cystostomy</t>
  </si>
  <si>
    <t>Table 2: Personnel ($2.66) + Field equipment costs ($2.1)</t>
  </si>
  <si>
    <t>https://malariajournal.biomedcentral.com/articles/10.1186/1475-2875-10-273</t>
  </si>
  <si>
    <t>FLH43</t>
  </si>
  <si>
    <t>Removal of gallbladder including emergency surgery</t>
  </si>
  <si>
    <t>Assume 5 household contacts per index case of incident malaria (per GBD 2016) in low-transmission settings</t>
  </si>
  <si>
    <t>FLH44</t>
  </si>
  <si>
    <t>Repair of perforations (for example, perforated peptic ulcer, typhoid ileal perforation)</t>
  </si>
  <si>
    <t>FLH45</t>
  </si>
  <si>
    <t>Resuscitation with advanced life support measures, including surgical airway</t>
  </si>
  <si>
    <t>Maternal and newborn health; Child health</t>
  </si>
  <si>
    <t>FLH46</t>
  </si>
  <si>
    <t>Basic skin grafting</t>
  </si>
  <si>
    <t>FLH47</t>
  </si>
  <si>
    <t>Surgery for filarial hydrocele</t>
  </si>
  <si>
    <t>Countdown to 2015 report: EBF (exclusive breastfeeding)</t>
  </si>
  <si>
    <t>Complications</t>
  </si>
  <si>
    <t>FLH48</t>
  </si>
  <si>
    <t>Trauma laparotomy</t>
  </si>
  <si>
    <t>The economic cost per child dosed from the provider perspective.</t>
  </si>
  <si>
    <t>https://malariajournal.biomedcentral.com/articles/10.1186/s12936-016-1418-z</t>
  </si>
  <si>
    <t>FLH49</t>
  </si>
  <si>
    <t>Trauma-related amputations</t>
  </si>
  <si>
    <t>Population 12-59 months in Sahel countries (GBD 2016)</t>
  </si>
  <si>
    <t>FLH50</t>
  </si>
  <si>
    <t>Tube thoracostomy</t>
  </si>
  <si>
    <t>Assumption for Group 1 causes based on ANC4 coverage rates.</t>
  </si>
  <si>
    <t>Require admission</t>
  </si>
  <si>
    <t>FLH51</t>
  </si>
  <si>
    <t>Assessment, provision and training in the use of assistive products, including assistive devices for hearing</t>
  </si>
  <si>
    <t>RSD</t>
  </si>
  <si>
    <t>Serbia</t>
  </si>
  <si>
    <t xml:space="preserve">MSF and NMCP/UNICEF (Unpublished). All tradeable costs. </t>
  </si>
  <si>
    <t>Total population in low-transmission countries (GBD 2016)</t>
  </si>
  <si>
    <t>FLH52</t>
  </si>
  <si>
    <t>Compression therapy for amputations, burns, and vascular or lymphatic disorders</t>
  </si>
  <si>
    <t>FLH53</t>
  </si>
  <si>
    <t>Evaluation and acute management of swallowing dysfunction</t>
  </si>
  <si>
    <t>FLH54</t>
  </si>
  <si>
    <t>Fabrication, fitting, and training in the use of prosthetics, orthotics, and splints</t>
  </si>
  <si>
    <t>population-level estimate</t>
  </si>
  <si>
    <t>DCP3 volume 9 authors' estimate for WHO salary for staff conducting compression therapy for amputations, burns, and vascular or lymphatic disorders as proxy</t>
  </si>
  <si>
    <t>Number of staff hours needed based on total population (GBD 2016). Assuming 75 specialists per 100,000 for all rehab interventions.</t>
  </si>
  <si>
    <t>FLH55</t>
  </si>
  <si>
    <t>Initial assessment, and prescription, and provision of individualized interventions for musculoskeletal, cardiopulmonary, neurological, speech and communication, and cognitive deficits, including training in preparation for discharge</t>
  </si>
  <si>
    <t>FLH552</t>
  </si>
  <si>
    <t>Management of maternal sepsis, including early detection at health centers</t>
  </si>
  <si>
    <t>FLH56</t>
  </si>
  <si>
    <t>Mobilization activities following acute injury or illness</t>
  </si>
  <si>
    <t>FLH57</t>
  </si>
  <si>
    <t>Prevention and relief of refractory suffering and of acute pain related to surgery, serious injury, or other serious, complex or life-limiting health problems</t>
  </si>
  <si>
    <t>Appendix A: Annual cost of intermediate healthcare treatment per CHF patient</t>
  </si>
  <si>
    <t>https://www.ncbi.nlm.nih.gov/pubmed/18222556</t>
  </si>
  <si>
    <t>FLH58</t>
  </si>
  <si>
    <t>First-level hospital pathology services</t>
  </si>
  <si>
    <t>FLH6</t>
  </si>
  <si>
    <t>Management of newborn complications, neonatal meningitis, and other very serious infections requiring continuous supportive care (IV fluids, oxygen, etc.)</t>
  </si>
  <si>
    <t>Chagas Prevalence (GBD 2016)</t>
  </si>
  <si>
    <t>FLH7</t>
  </si>
  <si>
    <t>Management of preterm labor with corticosteroids, including early detection at health centers</t>
  </si>
  <si>
    <t>Table 1: $600.4 USD for melarsoprol and trypanocidal per patient</t>
  </si>
  <si>
    <t>Preterm</t>
  </si>
  <si>
    <t>https://www.ncbi.nlm.nih.gov/pubmed/18304274</t>
  </si>
  <si>
    <t>FLH8</t>
  </si>
  <si>
    <t>Management of labor and delivery in high risk women, including operative delivery (CEmNOC)</t>
  </si>
  <si>
    <t>C-section</t>
  </si>
  <si>
    <t>FLH9</t>
  </si>
  <si>
    <t>Surgery for ectopic pregnancy</t>
  </si>
  <si>
    <t>HAT Prevalence (GBD 2016)</t>
  </si>
  <si>
    <t>HC1</t>
  </si>
  <si>
    <t>Early detection and treatment of neonatal pneumonia with oral antibiotics</t>
  </si>
  <si>
    <t>Pounds</t>
  </si>
  <si>
    <t>United Kingdom</t>
  </si>
  <si>
    <t>HC10</t>
  </si>
  <si>
    <t>Screening and management of diabetes in pregnancy (gestational diabetes or preexisting type II diabetes)</t>
  </si>
  <si>
    <t>HC11</t>
  </si>
  <si>
    <t>Management of labor and delivery in low risk women (BEmNOC), including initial treatment of obstetric or delivery complications prior to transfer</t>
  </si>
  <si>
    <t>Table 3: PCD detection method, $195.6 per case detected</t>
  </si>
  <si>
    <t>http://journals.plos.org/plosntds/article?id=10.1371/journal.pntd.0001818</t>
  </si>
  <si>
    <t>HC12</t>
  </si>
  <si>
    <t>Detection and treatment of childhood infections with danger signs (IMCI)</t>
  </si>
  <si>
    <t>HC13</t>
  </si>
  <si>
    <t>Among all individuals who are known to be HIV positive, immediate ART initiation with regular monitoring of viral load for adherence and development of resistance</t>
  </si>
  <si>
    <t>Leprosy Prevalence (GBD 2016)</t>
  </si>
  <si>
    <t>HC14</t>
  </si>
  <si>
    <t>Psychological treatment for mood, anxiety, ADHD, and disruptive behavior disorders</t>
  </si>
  <si>
    <t>HC15</t>
  </si>
  <si>
    <t>Management of complications following FGM</t>
  </si>
  <si>
    <t>Page 3: The cost per patient treated and cured in 2003 was US$ 26.7</t>
  </si>
  <si>
    <t>http://bmcinfectdis.biomedcentral.com/articles/10.1186/1471-2334-7-3</t>
  </si>
  <si>
    <t>HC16</t>
  </si>
  <si>
    <t>Post gender-based violence care, including counseling, provision of emergency contraception, and rape-response referral (medical and judicial)</t>
  </si>
  <si>
    <t>Cutaneous leishmaniasis prevalence (GBD 2016)</t>
  </si>
  <si>
    <t>Ecuador</t>
  </si>
  <si>
    <t>HC17</t>
  </si>
  <si>
    <t>Syndromic management of common sexual and reproductive tract infections (for example uretheral discharge, genital ulcer, and others) according to WHO guidelines</t>
  </si>
  <si>
    <t>Nicaragua</t>
  </si>
  <si>
    <t>Table 5: Provider mean cost per patient</t>
  </si>
  <si>
    <t>https://www.ncbi.nlm.nih.gov/pmc/articles/PMC3854893/</t>
  </si>
  <si>
    <t>HC18</t>
  </si>
  <si>
    <t>Opportunistic screening for cervical cancer using visual inspection or HPV DNA testing and treatment of precancerous lesions with cryotherapy</t>
  </si>
  <si>
    <t>Visceral leishmaniasis incidence (GBD 2016)</t>
  </si>
  <si>
    <t>HC19.1</t>
  </si>
  <si>
    <t>For individuals testing positive for hepatitis B and C, assessment of treatment eligibility by trained providers followed by initiation and monitoring of antiviral treatment when indicated</t>
  </si>
  <si>
    <t>The Gambia</t>
  </si>
  <si>
    <t>Treatment eligibility</t>
  </si>
  <si>
    <t>HC19.2</t>
  </si>
  <si>
    <t>Best estimate of economic cost per person treated (excluding drugs) in Benin $3.69 as per Table S3
To kick-start the pilot project, WHO procured limited quantities of generic azithromycin at US$ 0.17 per 500 mg tablet.</t>
  </si>
  <si>
    <t>https://journals.plos.org/plosntds/article?id=10.1371/journal.pntd.0003165#s5</t>
  </si>
  <si>
    <t>Egypt</t>
  </si>
  <si>
    <t>HC2.1</t>
  </si>
  <si>
    <t>Management of miscarriage or incomplete abortion and post abortion care</t>
  </si>
  <si>
    <t>Yaws incidence (WHO)</t>
  </si>
  <si>
    <t>https://apps.who.int/gho/data/node.main.NTDYAWSNUM?lang=en</t>
  </si>
  <si>
    <t>HC2.2</t>
  </si>
  <si>
    <t>HC20.1</t>
  </si>
  <si>
    <t>Hepatitis B and C testing of individuals identified in the national testing policy (based on endemicity and risk level), with appropriate referral of positive individuals to trained providers</t>
  </si>
  <si>
    <t>Pandemic and emergency preparedness</t>
  </si>
  <si>
    <t>Detection rate</t>
  </si>
  <si>
    <t xml:space="preserve">Unit cost was derived from World Bank. People, pathogens, and our planet. Volume 2: The economics of One Health (2012).
</t>
  </si>
  <si>
    <t>http://documents.worldbank.org/curated/en/612341468147856529/pdf/691450ESW0whit0D0ESW120PPPvol120web.pdf</t>
  </si>
  <si>
    <t>5-yearly</t>
  </si>
  <si>
    <t>HC20.2</t>
  </si>
  <si>
    <t>NAT</t>
  </si>
  <si>
    <t>Total population (GBD 2016)</t>
  </si>
  <si>
    <t>HC21.1</t>
  </si>
  <si>
    <t>Partner notification and expedited treatment for common STIs, including HIV</t>
  </si>
  <si>
    <t>HC21.2</t>
  </si>
  <si>
    <t>Assumption following Bertram et. al. paper for Group 2 and 3 causes.</t>
  </si>
  <si>
    <t>https://www.thelancet.com/journals/lancet/article/PIIS0140-6736(18)30665-2/fulltext?dgcid=raven_jbs_etoc_email#seccestitle70</t>
  </si>
  <si>
    <t>HC22</t>
  </si>
  <si>
    <t>PrEP for discordant couples and others at high risk of infection such as commercial sex workers (in high prevalence settings)</t>
  </si>
  <si>
    <t>HC23</t>
  </si>
  <si>
    <t>Provider-initiated testing and counseling for HIV, STIs, and hepatitis, for all in contact with health system in high-prevalence settings, including prenatal care with appropriate referral or linkage to care including immediate ART initiation for those testing positive for HIV</t>
  </si>
  <si>
    <t>Swaziland</t>
  </si>
  <si>
    <t>HC24</t>
  </si>
  <si>
    <t>As resources permit, hepatitis B vaccination of high-risk populations, including healthcare workers, PWID, MSM, household contacts, and persons with multiple sex partners</t>
  </si>
  <si>
    <t>Health workers density</t>
  </si>
  <si>
    <t>HC25</t>
  </si>
  <si>
    <t>Provision of voluntary medical male circumcision service in settings with high prevalence of HIV</t>
  </si>
  <si>
    <t>HC26</t>
  </si>
  <si>
    <t>Symptomatic screening and chest radiograph for PLHIV and children under five who are close contacts or household members of individuals with active TB; if no active TB, provision of isoniazid preventive therapy according to current WHO guidelines</t>
  </si>
  <si>
    <t>Mental, neurological, and substane use disorders</t>
  </si>
  <si>
    <t>WHO-CHOICE</t>
  </si>
  <si>
    <t>https://www.who.int/choice/cost-effectiveness/en/</t>
  </si>
  <si>
    <t>Prevalence of migraine (GBD 2016)</t>
  </si>
  <si>
    <t>No co-infection</t>
  </si>
  <si>
    <t>HC27.1</t>
  </si>
  <si>
    <t>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t>
  </si>
  <si>
    <t>WHO-CHOICE: Epilepsy treatment coverage (as proxy)</t>
  </si>
  <si>
    <t>Environmental improvement</t>
  </si>
  <si>
    <t>per healthcare worker per year</t>
  </si>
  <si>
    <t>Drug-sensitive</t>
  </si>
  <si>
    <t>Tested</t>
  </si>
  <si>
    <t>HC27.2</t>
  </si>
  <si>
    <t>Targeted at healthcare workers; used healthcare worker density data by income group from WHO (1 to 3 per 1,000)</t>
  </si>
  <si>
    <t>http://apps.who.int/gho/data/node.main.A1444?lang=en&amp;showonly=HWF</t>
  </si>
  <si>
    <t>Retreatment</t>
  </si>
  <si>
    <t>HC28</t>
  </si>
  <si>
    <t>Screening for HIV in all individuals with a diagnosis of active TB; if HIV infection is present, start (or refer for) ARV treatment and HIV care</t>
  </si>
  <si>
    <t>Tetanus toxoid immunization among schoolchildren and among women attending antenatal care</t>
  </si>
  <si>
    <t>HC29</t>
  </si>
  <si>
    <t>Screening for latent TB infection following a new diagnosis of HIV, followed by yearly screening among PLHIV at high risk of TB exposure; initiation of isoniazid preventive therapy among all individuals who screen positive but do not have evidence of active TB</t>
  </si>
  <si>
    <t>DCP3 volume 8 package cost estimates</t>
  </si>
  <si>
    <t>Primary school-age (ages 6-12) population (GBD 2016) times the proportion attending primary school (World Bank)</t>
  </si>
  <si>
    <t>http://ghdx.healthdata.org/gbd-2016
https://data.worldbank.org/indicator/SE.PRM.TENR</t>
  </si>
  <si>
    <t>Guttmacher "Adding it up" report 2014. Appendix A: Table 10 (All tradeable costs).</t>
  </si>
  <si>
    <t>HC3</t>
  </si>
  <si>
    <t>Management of preterm premature rupture of membranes, including administration of antibotics</t>
  </si>
  <si>
    <t>HC30.1</t>
  </si>
  <si>
    <t>Evaluation and management of fever in clinically stable individuals using WHO IMAI guidelines, with referral of unstable individuals to first-level hospital care</t>
  </si>
  <si>
    <t>Outpatient</t>
  </si>
  <si>
    <t>HC30.2</t>
  </si>
  <si>
    <t>Table 22: % with 2+ tetanus toxoid doses during pregnancy (Guttmacher "Adding it up" report 2014)</t>
  </si>
  <si>
    <t>HC30.3</t>
  </si>
  <si>
    <t>Injury prevention</t>
  </si>
  <si>
    <t>Table 2:
Training+counselors+transport costs / 1984 people visted</t>
  </si>
  <si>
    <t>HC31</t>
  </si>
  <si>
    <t>Focused use of vaccines for endemic infections, such as dengue, JEV, typhoid, meningococcus, and others</t>
  </si>
  <si>
    <t>HC32</t>
  </si>
  <si>
    <t>Provision of insecticide-treated nets to children and pregnant women attending health centers</t>
  </si>
  <si>
    <t>Prevalence of interpersonal violence among population aged 1-14 (GBD 2016)</t>
  </si>
  <si>
    <t>HC33</t>
  </si>
  <si>
    <t>Identify and refer to higher levels of health care patients with signs of progressive illness</t>
  </si>
  <si>
    <t>HC34</t>
  </si>
  <si>
    <t>Stockpile and consider treating early high risk patients with anti viral medications according to nationally endorsed guidelines</t>
  </si>
  <si>
    <t>HC35</t>
  </si>
  <si>
    <t>Annual flu vaccination and pneumococcal vaccine every five years for individuals with underlying lung disease</t>
  </si>
  <si>
    <t>per household per month</t>
  </si>
  <si>
    <t>Table 4.20 “total sanitation” (CLTS) campaigns program cost to halt open defecation</t>
  </si>
  <si>
    <t>http://www.nowpublishers.com/article/Details/MIC-030</t>
  </si>
  <si>
    <t>HC36.1</t>
  </si>
  <si>
    <t>Long-term combination therapy for persons with multiple CVD risk factors, including screening for CVD in community settings using non-lab-based tools to assess overall CVD risk</t>
  </si>
  <si>
    <t>Estimated total number of households (population (GBD 2016) divided by 5)</t>
  </si>
  <si>
    <t>HC36.2</t>
  </si>
  <si>
    <t>HC37</t>
  </si>
  <si>
    <t>Proportion with basic/limited sanitation (JMP)</t>
  </si>
  <si>
    <t>Low-dose inhaled corticosteroids and bronchodilators for asthma and for selected patients with COPD</t>
  </si>
  <si>
    <t>https://washdata.org/monitoring/sanitation</t>
  </si>
  <si>
    <t>HC38</t>
  </si>
  <si>
    <t>Provision of aspirin for all cases of suspected acute myocardial infarction</t>
  </si>
  <si>
    <t>Rehabilitation</t>
  </si>
  <si>
    <t>DCP3 volume 9 authors' estimate for WHO salary for staff time cost (Nontradeable costs).</t>
  </si>
  <si>
    <t>Number of staff hours needed based on total population (GBD 2016). Assuming 75 specialists per 1000,000 for all rehab interventions.</t>
  </si>
  <si>
    <t>DK</t>
  </si>
  <si>
    <t>HC39</t>
  </si>
  <si>
    <t>Screening and management of albuminuric kidney disease with ACEi or ARBs, including targeted screening among people with diabetes</t>
  </si>
  <si>
    <t>Proteinuria</t>
  </si>
  <si>
    <t>HC4</t>
  </si>
  <si>
    <t>Provision of condoms and hormonal contraceptives, including emergency contraceptives</t>
  </si>
  <si>
    <t>HC40</t>
  </si>
  <si>
    <t>Screening and management of diabetes among at-risk adults, including glycemic control, management of blood pressure and lipids, and consistent foot care</t>
  </si>
  <si>
    <t>Thailand</t>
  </si>
  <si>
    <t>Require meds</t>
  </si>
  <si>
    <t>HC41</t>
  </si>
  <si>
    <t>Secondary prophylaxis with penicillin for rheumatic fever or established rheumatic heart disease</t>
  </si>
  <si>
    <t>Cuba</t>
  </si>
  <si>
    <t>HC42</t>
  </si>
  <si>
    <t>Treatment of acute pharyngitis in children to prevent rheumatic fever</t>
  </si>
  <si>
    <t>HC43</t>
  </si>
  <si>
    <t>Long term management of ischemic heart disease, stroke, and peripheral vascular disease with aspirin, beta blockers, ACEi, and statins (as indicated) to reduce risk of further events</t>
  </si>
  <si>
    <t>HC44</t>
  </si>
  <si>
    <t>Medical management of heart failure with diuretics, beta-blockers, ACEi, and mineralocorticoid antagonists</t>
  </si>
  <si>
    <t>HC45</t>
  </si>
  <si>
    <t>Opportunistic screening for hypertension for all adults and initiation of treatment among individuals with severe hypertension and/or multiple risk factors</t>
  </si>
  <si>
    <t>Seeking healthcare</t>
  </si>
  <si>
    <t>HC46</t>
  </si>
  <si>
    <t>Tobacco cessation counseling, and use of nicotine replacement therapy in certain circumstances</t>
  </si>
  <si>
    <t>VND</t>
  </si>
  <si>
    <t>HC47</t>
  </si>
  <si>
    <t>Essential palliative care and pain control measures, including oral immediate release morphine and medicines for associated symptoms</t>
  </si>
  <si>
    <t>HC48</t>
  </si>
  <si>
    <t>Interventions to support caregivers of patients with dementia</t>
  </si>
  <si>
    <t>HC49</t>
  </si>
  <si>
    <t>Management of bipolar disorder using generic mood-stabilizing medications and psychosocial treatment</t>
  </si>
  <si>
    <t>HC5</t>
  </si>
  <si>
    <t>Counseling of mothers on providing kangaroo care for newborns</t>
  </si>
  <si>
    <t>Under 2 kg</t>
  </si>
  <si>
    <t>Prop or under 2.5 kg less than 2kg</t>
  </si>
  <si>
    <t>HC50.1</t>
  </si>
  <si>
    <t>Management of depression and anxiety disorders with psycological and generic antidepressant therapy</t>
  </si>
  <si>
    <t>HC50.2</t>
  </si>
  <si>
    <t>HC51</t>
  </si>
  <si>
    <t>Management of epilepsy, including acute stabilization and long-term management with generic anti-epileptics</t>
  </si>
  <si>
    <t>HC52</t>
  </si>
  <si>
    <t>Management of schizophrenia using generic anti-psychotic medications and psychosocial treatment</t>
  </si>
  <si>
    <t>HC53</t>
  </si>
  <si>
    <t>Screening and brief intervention for alcohol use disorders</t>
  </si>
  <si>
    <t>HC54</t>
  </si>
  <si>
    <t>Exercise programs for upper extremity injuries and disorders</t>
  </si>
  <si>
    <t>HC55</t>
  </si>
  <si>
    <t>Calcium and vitamin D supplementation for primary prevention of osteoporosis in high-risk individuals</t>
  </si>
  <si>
    <t>HC56</t>
  </si>
  <si>
    <t>Targeted screening for congenital hearing loss in high-risk children using otoacoustic emissions testing</t>
  </si>
  <si>
    <t>China</t>
  </si>
  <si>
    <t>HC57</t>
  </si>
  <si>
    <t>Rehabilitation; Musculoskeletal disorders</t>
  </si>
  <si>
    <t>Dental extraction</t>
  </si>
  <si>
    <t>Require extraction due to periodontal disease</t>
  </si>
  <si>
    <t>All extractions over those due to periodontal disease</t>
  </si>
  <si>
    <t>HC58</t>
  </si>
  <si>
    <t>Drainage of dental abscess</t>
  </si>
  <si>
    <t>ED visits due to abscess</t>
  </si>
  <si>
    <t>High-risk population: reproductive-aged population (age 15-49) times proportion (5%) reporting unsafe sex, sex workers, injection drug users, and men who have sex with men (literature)</t>
  </si>
  <si>
    <t>Require ED visit</t>
  </si>
  <si>
    <t>https://www.ncbi.nlm.nih.gov/pmc/articles/PMC2576725/</t>
  </si>
  <si>
    <t>HC59</t>
  </si>
  <si>
    <t>Drainage of superficial abscess</t>
  </si>
  <si>
    <t>Drainable</t>
  </si>
  <si>
    <t>HC6</t>
  </si>
  <si>
    <t>Intervention costs of delivering two doses of IPTp-SP to 1000 pregnant women through the ANC were $435.79</t>
  </si>
  <si>
    <t>Management of neonatal sepsis, pneumonia, and meningitis using injectable and oral antibiotics</t>
  </si>
  <si>
    <t>https://journals.plos.org/plosone/article?id=10.1371/journal.pone.0013407</t>
  </si>
  <si>
    <t>Table 5: Incidence of pregnancy (Guttmacher "Adding it up" report 2014) in high-transmission countries</t>
  </si>
  <si>
    <t>HC60</t>
  </si>
  <si>
    <t>Management of non-displaced fractures</t>
  </si>
  <si>
    <t>Non-displaced fracture</t>
  </si>
  <si>
    <t>HC61</t>
  </si>
  <si>
    <t>Resuscitation with basic life support measures</t>
  </si>
  <si>
    <t xml:space="preserve">Complementary food supplementation (child) from Web Appendix Panel 14. Using AFRO D to approximate LIC countries and SEARO D for LMIC. Using Bangladesh for International Dollars conversion. </t>
  </si>
  <si>
    <t>HC62</t>
  </si>
  <si>
    <t>Suturing laceration</t>
  </si>
  <si>
    <t xml:space="preserve">Prevalence of “childhood wasting" (WHO) corrected by the ratio of severe wasting to overall wasting (17/51) 
</t>
  </si>
  <si>
    <t xml:space="preserve">http://www.who.int/nutgrowthdb/jme_2012_summary_note_v2.pdf?ua=1 </t>
  </si>
  <si>
    <t>Countdown to 2015 report: ARI Careseeking</t>
  </si>
  <si>
    <t>Involving laceration-like mechanism</t>
  </si>
  <si>
    <t>HC63</t>
  </si>
  <si>
    <t>Treatment of caries</t>
  </si>
  <si>
    <t xml:space="preserve">Table 2, standardized total cost per child in IMCI districts </t>
  </si>
  <si>
    <t>https://academic.oup.com/heapol/article/20/suppl_1/i69/696586</t>
  </si>
  <si>
    <t>HC64</t>
  </si>
  <si>
    <t>Basic management of musculoskeletal and neurological injuries and disorders, such as prescription of simple exercises and sling or cast provision</t>
  </si>
  <si>
    <t>Population aged 2-59 months (GBD 2016)</t>
  </si>
  <si>
    <t>HC65</t>
  </si>
  <si>
    <t>Review of prosthetics, orthotics, and splints, with referral to hospital if indicated</t>
  </si>
  <si>
    <t>HC66</t>
  </si>
  <si>
    <t>Psychosocial support and counseling services for individuals with serious, complex, or life-limiting health problems and their caregivers</t>
  </si>
  <si>
    <t>HC67</t>
  </si>
  <si>
    <t>Expanded palliative care and pain control measures, including prevention and relief of all physical and psychological symptoms of suffering</t>
  </si>
  <si>
    <t>per affected live birth</t>
  </si>
  <si>
    <t>Guttmacher "Adding it up" report 2014. Appendix A: Table 42 (All tradeable costs).</t>
  </si>
  <si>
    <t>HC68</t>
  </si>
  <si>
    <t>Health center pathology services</t>
  </si>
  <si>
    <t xml:space="preserve">Live births (Guttmacher "Adding it up" report 2014); proportion under 10th percentile over 42 weeks plus proportion growth-restricted (per literature; proxy for high risk) </t>
  </si>
  <si>
    <t>Source 1: https://www.guttmacher.org/report/adding-it-costs-and-benefits-investing-sexual-and-reproductive-health-2014-methodology
Source 2: https://emedicine.medscape.com/article/261226-overview</t>
  </si>
  <si>
    <t>Countdown to 2015 report: PNC baby (Post-natal care for babies)</t>
  </si>
  <si>
    <t>HC7</t>
  </si>
  <si>
    <t>Pharmacological termination of pregnancy</t>
  </si>
  <si>
    <t>First-level Hospital</t>
  </si>
  <si>
    <t>Table 1 mean direct cost of care of VLBW babies</t>
  </si>
  <si>
    <t>https://academic.oup.com/tropej/article/55/4/262/1672982</t>
  </si>
  <si>
    <t>HC8</t>
  </si>
  <si>
    <t>PMTCT of HIV (Option B+) and syphilis</t>
  </si>
  <si>
    <t>Proportion of live births (Guttmacher "Adding it up" report 2014) under 10th percentile of gestational weight (literature)</t>
  </si>
  <si>
    <t>HC9</t>
  </si>
  <si>
    <t>Screening and management of hypertensive disorders in pregnancy</t>
  </si>
  <si>
    <t>P1</t>
  </si>
  <si>
    <t>Mass media messages concerning sexual and reproductive health and mental health for adolescents</t>
  </si>
  <si>
    <t>Population based</t>
  </si>
  <si>
    <t>Surgery</t>
  </si>
  <si>
    <t>per unintended pregnancy</t>
  </si>
  <si>
    <t>Unit cost is based on an estimate from Table 1 of Lancet Commission on Global Surgery (Verguet, 2015). 
Platform multiplier = 0.5</t>
  </si>
  <si>
    <t>https://www.thelancet.com/journals/langlo/article/PIIS2214-109X(15)70086-0/fulltext</t>
  </si>
  <si>
    <t>P10</t>
  </si>
  <si>
    <t>Develop and implement a plan to ensure surge capacity in hospital beds, stockpiles of disinfectants, equipment for supportive care, and personal protective equipment</t>
  </si>
  <si>
    <t>P11</t>
  </si>
  <si>
    <t>Incidence of unintended pregnancy (Guttmacher "Adding it up" report); 
Assume 50% of terminations use a surgical approach.</t>
  </si>
  <si>
    <t>Develop plans and legal standards for curtailing interactions between infected persons and uninfected population and implement and evaluate infection control measures in health facilities</t>
  </si>
  <si>
    <t>P12</t>
  </si>
  <si>
    <t>Ensure influenza vaccine security at national and subnational level</t>
  </si>
  <si>
    <t>Estimate from Lancet Commission on Global Surgery (Alkire, 2015)</t>
  </si>
  <si>
    <t>https://www.thelancet.com/journals/langlo/article/PIIS2214-109X(15)70115-4/fulltext</t>
  </si>
  <si>
    <t>P13.1</t>
  </si>
  <si>
    <t>Mass media messages concerning awareness on handwashing and health effects of household air pollution</t>
  </si>
  <si>
    <t>Costed with IMCI</t>
  </si>
  <si>
    <t>P13.2</t>
  </si>
  <si>
    <t>Tunisia</t>
  </si>
  <si>
    <t>Costed with SAM</t>
  </si>
  <si>
    <t>P2</t>
  </si>
  <si>
    <t>Mass media messages concerning healthy eating or physical activity</t>
  </si>
  <si>
    <t>2;3;6</t>
  </si>
  <si>
    <t>Reproductive health and contraception; Cancer; HIV and STIs</t>
  </si>
  <si>
    <t>P3</t>
  </si>
  <si>
    <t>Mass media messages concerning use of tobacco and alcohol</t>
  </si>
  <si>
    <t>In a two screening scenario: Treatment costs from Table S2, averaged by WB region</t>
  </si>
  <si>
    <t>https://obgyn.onlinelibrary.wiley.com/doi/full/10.1016/j.ijgo.2014.02.012</t>
  </si>
  <si>
    <t>P4</t>
  </si>
  <si>
    <t>Mass media encouraging use of condoms, voluntary medical male circumcision, and STI testing</t>
  </si>
  <si>
    <t>Health seeking</t>
  </si>
  <si>
    <t>P5</t>
  </si>
  <si>
    <t>Incidence of cervical cancer (GBD 2016) adjusted for early stage proportion (assume two-thirds, similar to breast cancer per literature)</t>
  </si>
  <si>
    <t>Systematic identification of individuals with TB symptoms among high-risk groups and linkage to care (“active case finding”)</t>
  </si>
  <si>
    <t>Source 1: http://ghdx.healthdata.org/gbd-2016
Source 2: http://www.sciencedirect.com/science/article/pii/S2212109913000174</t>
  </si>
  <si>
    <t>Cervical cancer screening coverage from the least five wealth deciles LI 10%, LMI 20% (literature)</t>
  </si>
  <si>
    <t>https://www.ncbi.nlm.nih.gov/pmc/articles/PMC2429949/</t>
  </si>
  <si>
    <t>Cambodia</t>
  </si>
  <si>
    <t>P6.1</t>
  </si>
  <si>
    <t>Costed with hormonal contraceptives intervention (HC4)</t>
  </si>
  <si>
    <t>Sustained vector management for Chagas disease, visceral leishmaniasis, dengue, and other nationally important causes of nonmalarial fever</t>
  </si>
  <si>
    <t>Argentina</t>
  </si>
  <si>
    <t>Unit cost is based on an estimate from Table 1 of Lancet Commission on Global Surgery (Verguet, 2015); platform multiplier = 0.5.</t>
  </si>
  <si>
    <t>P6.2</t>
  </si>
  <si>
    <t>P6.3</t>
  </si>
  <si>
    <t>Women age 15-49 (GBD 2016); times proportion not intending to become pregnant; times proportion using female sterilization (Guttmacher "Adding it up report 2014)</t>
  </si>
  <si>
    <t>P7</t>
  </si>
  <si>
    <t>Conduct a comprehensive assessment of International Health Regulations (IHR) competencies using the Joint External Evaluation tool and develop, cost, finance and implement an action plan to address gaps in preparedness and response</t>
  </si>
  <si>
    <t>P8</t>
  </si>
  <si>
    <t>Conduct simulation exercises and health worker training for outbreak events including outbreak investigation, contact tracing and emergency response</t>
  </si>
  <si>
    <t>P9</t>
  </si>
  <si>
    <t>Decentralize stocks of anti viral medications in order to reach at-risk groups and disadvantaged populations</t>
  </si>
  <si>
    <t>Men age 15-49 (GBD 2016); times proportion not intending to become pregnant; times proportion using male sterilization (Guttmacher "Adding it up report 2014)</t>
  </si>
  <si>
    <t>RH1</t>
  </si>
  <si>
    <t>Full supportive care for preterm newborns</t>
  </si>
  <si>
    <t>Referral and speacialty hospitals</t>
  </si>
  <si>
    <t>per episode</t>
  </si>
  <si>
    <t>Weighted avg for MDR (6771.92*0.02/0.022) and XDR (26392.01(current strategy all inpatient)*0.002/0.022) minus surgery(110.99)</t>
  </si>
  <si>
    <t>https://journals.plos.org/plosone/article/file?id=10.1371/journal.pone.0054587&amp;type=printable</t>
  </si>
  <si>
    <t>RH11</t>
  </si>
  <si>
    <t>Urgent, definitive surgical management of orthopedic injuries (for example, by open reduction and internal fixation)</t>
  </si>
  <si>
    <t>Incidence of TB (GBD 2016); proportion with MDR or XDR (literature)</t>
  </si>
  <si>
    <t>Source 1: http://ghdx.healthdata.org/gbd-2016
Source 2: https://journals.plos.org/plosone/article/file?id=10.1371/journal.pone.0054587&amp;type=printable</t>
  </si>
  <si>
    <t>Orthopedic</t>
  </si>
  <si>
    <t>Eligible</t>
  </si>
  <si>
    <t>RH12</t>
  </si>
  <si>
    <t>Repair of cleft lip and cleft palate</t>
  </si>
  <si>
    <t>Table 4: All ages, 80% occupancy avg. hospitalization cost 
Cost is then divided by three to account for this intervention being the average of FLH18.1-FLH18.3</t>
  </si>
  <si>
    <t>https://www.ncbi.nlm.nih.gov/pmc/articles/PMC2928117/</t>
  </si>
  <si>
    <t>Incidence of "diarrhea, lower respiratory, and other common infectious diseases" (GBD 2016) multiplied by 1/3 (assumed proportion seeking inpatient care)</t>
  </si>
  <si>
    <t>RH13</t>
  </si>
  <si>
    <t>Repair of club foot</t>
  </si>
  <si>
    <t>RH14</t>
  </si>
  <si>
    <t>Cataract extraction and insertion of intraocular lens</t>
  </si>
  <si>
    <t>WHO malaria report 2015: (p. 41) as proxy</t>
  </si>
  <si>
    <t>Rate of surgery</t>
  </si>
  <si>
    <t>RH142</t>
  </si>
  <si>
    <t>The cost of a hospitalized episode in the public sector averaged $197.03
Cost is then divided by three to account for this intervention being the average of FLH18.1-FLH18.3</t>
  </si>
  <si>
    <t>https://www.ncbi.nlm.nih.gov/pmc/articles/PMC4257651/</t>
  </si>
  <si>
    <t>Elective surgical repair of common orthopedic injuries (for example, meniscal and ligamentous tears) in individuals with severe functional limitation</t>
  </si>
  <si>
    <t>Eligible for surgery</t>
  </si>
  <si>
    <t>RH15</t>
  </si>
  <si>
    <t>Repair of anorectal malformations and Hirschsprung's Disease</t>
  </si>
  <si>
    <t>other congential malformations</t>
  </si>
  <si>
    <t>RH16</t>
  </si>
  <si>
    <t>Repair of obstetric fistula</t>
  </si>
  <si>
    <t>RH17</t>
  </si>
  <si>
    <t>Insertion of shunt for hydrocephalus</t>
  </si>
  <si>
    <t>Table 2 Medication ($18.2), Diagnostic ($12.21), Hospital bed ($6.95) and Healthcare service ($13.53)
Cost is then divided by three to account for this intervention being the average of FLH18.1-FLH18.3</t>
  </si>
  <si>
    <t>https://onlinelibrary.wiley.com/doi/full/10.1111/irv.12254</t>
  </si>
  <si>
    <t>RH18</t>
  </si>
  <si>
    <t>Surgery for trachomatous trichiasis</t>
  </si>
  <si>
    <t>RH19</t>
  </si>
  <si>
    <t>Referral-level hospital pathology services</t>
  </si>
  <si>
    <t>RH2</t>
  </si>
  <si>
    <t>Specialized TB services, including management of MDR- and XDR-TB treatment failure and surgery for TB</t>
  </si>
  <si>
    <t>Table 1: Prereferral artesunate treatment costs for malaria, Drug cost per child treated avg $0.39 (0·31–0·47)</t>
  </si>
  <si>
    <t>https://www.thelancet.com/journals/lancet/article/PIIS0140-6736(10)61460-2/fulltext</t>
  </si>
  <si>
    <t>RH20</t>
  </si>
  <si>
    <t>Specialty pathology services</t>
  </si>
  <si>
    <t>RH3</t>
  </si>
  <si>
    <t>Management of refractory febrile illness including etiologic diagnosis at reference microbiological laboratory</t>
  </si>
  <si>
    <t>Incidence of malaria (GBD 2016), assume 5% of cases are complicated (literature); 38% of cases are under five</t>
  </si>
  <si>
    <t>RH4</t>
  </si>
  <si>
    <t>Management of acute ventilatory failure due to acute exacerbations of asthma and COPD; in COPD use of bilevel positive airway pressure preferred</t>
  </si>
  <si>
    <t>WHO malaria report p. 41 &amp; 46</t>
  </si>
  <si>
    <t>The costs of treatment mean was US$ 66.5</t>
  </si>
  <si>
    <t>https://www.who.int/bulletin/volumes/89/7/11-085878/en/</t>
  </si>
  <si>
    <t>Require advanced therapy</t>
  </si>
  <si>
    <t>RH5</t>
  </si>
  <si>
    <t>Retinopathy screening via telemedicine, followed by treatment using laser photocoagulation</t>
  </si>
  <si>
    <t>Incidence of malaria (GBD 2016), assume 5% of cases are complicated (literature), assume 100% referral</t>
  </si>
  <si>
    <t>RH6</t>
  </si>
  <si>
    <t>Use of percutaneous coronary intervention for acute myocardial infarction where resources permit</t>
  </si>
  <si>
    <t>RH7</t>
  </si>
  <si>
    <t>Treatment of early stage breast cancer with appropriate multimodal approaches (including generic chemotherapy), with curative intent, for cases that are detected by clinical examination at health centers and first-level hospitals</t>
  </si>
  <si>
    <t>Guttmacher "Adding it up" report 2014:  From Appendix A: Table 24 (All tradeable costs).</t>
  </si>
  <si>
    <t>RH8</t>
  </si>
  <si>
    <t>Treatment of early stage colorectal cancer with appropriate multimodal approaches (including generic chemotherapy), with curative intent, for cases that are detected by clinical examination at health centers and first-level hospitals</t>
  </si>
  <si>
    <t>RM</t>
  </si>
  <si>
    <t>Table 5: Incidence of pregnancy (Guttmacher "Adding it up" report 2014); assume 10% deliver beyond 42 weeks (literature)</t>
  </si>
  <si>
    <t>Source 1: https://www.guttmacher.org/report/adding-it-costs-and-benefits-investing-sexual-and-reproductive-health-2014-methodology 
Source 2: https://www.uptodate.com/contents/postterm-pregnancy-beyond-the-basics</t>
  </si>
  <si>
    <t>RH9.1</t>
  </si>
  <si>
    <t>Treatment of early-stage childhood cancers (such as Burkitt and Hodgkin lymphoma, acute lymphoblastic leukemia, retinoblastoma, and Wilms tumor) with curative intent in pediatric cancer units or hospitals</t>
  </si>
  <si>
    <t>Cardiovascular, respiratory and related disorders</t>
  </si>
  <si>
    <t>Burkitt Proportion</t>
  </si>
  <si>
    <t>RH9.2</t>
  </si>
  <si>
    <t>Prehospital thrombolysis costs for MI</t>
  </si>
  <si>
    <t>http://www.scielo.br/scielo.php?script=sci_arttext&amp;pid=S0066-782X2008000200005&amp;lng=en&amp;nrm=iso&amp;tlng=en</t>
  </si>
  <si>
    <t>Incidence of acute myocardial infarction (GBD 2016)</t>
  </si>
  <si>
    <t>Coverage of CV/metabolic/respiratory medications (literature)</t>
  </si>
  <si>
    <t>https://www.thelancet.com/journals/lancet/article/PIIS0140-6736(15)00469-9/fulltext</t>
  </si>
  <si>
    <t>The mean direct cost of major amputation. 100% of LIC cost, 61% of LMIC cost.</t>
  </si>
  <si>
    <t>https://onlinelibrary.wiley.com/doi/epdf/10.1111/j.1464-5491.2008.02529.x</t>
  </si>
  <si>
    <t xml:space="preserve">Incidence of acute peripheral vascular disease (GBD 2016) in LIC. </t>
  </si>
  <si>
    <t>PCI costs 39% of LMIC costs. The expected lifetime costs were RSD 407,685 (SD 158,819) with PCI divided by 15 years assumed lifetime duration. Only costed for LMICs.</t>
  </si>
  <si>
    <t>https://www.crd.york.ac.uk/crdweb/ShowRecord.asp?ID=22012007531&amp;ID=22012007531</t>
  </si>
  <si>
    <t>Weighted average of hospital and out-patient unit costs</t>
  </si>
  <si>
    <t>https://tobaccocontrol.bmj.com/content/tobaccocontrol/25/1/96.full.pdf</t>
  </si>
  <si>
    <t>Combined incidence of COPD and asthma (GBD 2016)</t>
  </si>
  <si>
    <t>Average cost per patient with hospitalization (in-patient)</t>
  </si>
  <si>
    <t>http://www.scielo.br/scielo.php?script=sci_arttext&amp;pid=S0066-782X2005000500013&amp;lng=en&amp;nrm=iso&amp;tlng=en</t>
  </si>
  <si>
    <t>Incidence of acute heart failure (GBD 2016 and Australia burden of disease 1999 prevalence:incidence ratio)</t>
  </si>
  <si>
    <t>Source 1: http://ghdx.healthdata.org/gbd-2016
Source 2: https://www.aihw.gov.au/getmedia/6bd85f38-dcb4-44fa-9569-c48045634841/bdia.pdf.aspx?inline=true</t>
  </si>
  <si>
    <t>per procedure</t>
  </si>
  <si>
    <t>Unit cost is based on an estimate from Table 1 of Lancet Commission on Global Surgery (Verguet, 2015); platform multiplier = 1.</t>
  </si>
  <si>
    <t>Incidence of paralyic ileus and intestinal obstruction (GBD 2016) times the proportion requiring surgery for digestive diseases (0.264). This propotion is based on annual surgical volume (27,640) divided by the annual admission in New Zealand (104,588) found in Table II (Hider, 2015).</t>
  </si>
  <si>
    <t>Source 1: http://ghdx.healthdata.org/gbd-2016 
Source 2: https://www.sciencedirect.com/science/article/pii/S0039606015002299?via%3Dihub</t>
  </si>
  <si>
    <t>Musculoskeletal disorders</t>
  </si>
  <si>
    <t>Intervention HC55 price (MSH price guide provided around 0.01/tab-cap + prov visit of 15 mins level 3 salary) plus an additional doctor visit 30 mins, level 4 salary.</t>
  </si>
  <si>
    <t>Source 1: https://apps.who.int/medicinedocs/documents/s21982en/s21982en.pdf
Source 2: Serje J. 2015. “Estimates of Health Sector Salaries across Four Occupational Levels for UN Member States.” Unpublished, WHO, Geneva.</t>
  </si>
  <si>
    <t>The the proportion of LI/LMI prevalence of global prevalence of osteoporosis (GBD 2016) times 200 million (per literature)</t>
  </si>
  <si>
    <t xml:space="preserve">Source 1: http://ghdx.healthdata.org/gbd-2016
Source 2: https://www.iofbonehealth.org/epidemiology </t>
  </si>
  <si>
    <t>DCP3 volume 9 authors' estimate: Medications (Methotrexate 0.15*52 + Prednisone 0.08*365 + Hydroxychloroquine 0.08*365) plus 30 mins level 4 provider time plus tests ($10)</t>
  </si>
  <si>
    <t>Urbanization</t>
  </si>
  <si>
    <t>Prevalence of rheumatoid arthritis (GBD 2016)</t>
  </si>
  <si>
    <t>Total screening cost per infant</t>
  </si>
  <si>
    <t>https://www.ncbi.nlm.nih.gov/pubmed/?term=McGann%2C+The+Journal+of+Pediatrics+167.6+(2015)%3A+1314-1319</t>
  </si>
  <si>
    <t>Incidence of sickle cell disease in newborns (GBD 2016)</t>
  </si>
  <si>
    <t>Total cost of preventing one case of Thalassemia (100 USD)</t>
  </si>
  <si>
    <t>https://www.ncbi.nlm.nih.gov/pmc/articles/PMC3482995/</t>
  </si>
  <si>
    <t>Prevalence of thalassemia trait in females aged 15-49 (GBD 2016)</t>
  </si>
  <si>
    <t>Table 1: Screening Proper (reagents, supplies, equipment, staff time, filter paper)</t>
  </si>
  <si>
    <t>https://www.tm.mahidol.ac.th/seameo/2003-34-suppl-3/southeast-2003-vol-34-supp-3-p-215.pdf</t>
  </si>
  <si>
    <t>Table 1: Recall, confirmation, treatment and monitoring costs</t>
  </si>
  <si>
    <t>Incidence of endocrine, metabolic, blood, and immune disorders under age 1 (GBD 2016) for treatment</t>
  </si>
  <si>
    <t>Guttmacher "Adding it up" report 2014. Appendix A: Table 47: Managementof severe infection - full supportive care (all tradeable costs).</t>
  </si>
  <si>
    <t>Incidence of neonatal hemolytic disease (GBD 2016)</t>
  </si>
  <si>
    <t>Countdown to 2015 report: postnatal care for babies</t>
  </si>
  <si>
    <t>Urban</t>
  </si>
  <si>
    <t>In South African hospitals the average cost for a poisoned child was 256.13 Rand ($100) per child</t>
  </si>
  <si>
    <t>https://resource-allocation.biomedcentral.com/articles/10.1186/1478-7547-4-2</t>
  </si>
  <si>
    <t>STEMI</t>
  </si>
  <si>
    <t>Incidence of poisonings (GBD 2016)</t>
  </si>
  <si>
    <t>Unit cost is based on an estimate from Table 1 of Lancet Commission on Global Surgery (Verguet, 2015). 
Platform multiplier = 1</t>
  </si>
  <si>
    <t>Incidence of appendicitis (GBD 2016); assume 80% managed surgically</t>
  </si>
  <si>
    <t>Unit cost is based on an estimate from Table 1 of Lancet Commission on Global Surgery (Verguet, 2015). 
Platform multiplier = 0.1</t>
  </si>
  <si>
    <t>Number of deliveries that are “low risk” (derived from Table 5: incidence of pregnancy minus Table 23: estimated incidence of high-risk pregnancy (Guttmacher "Adding it up" report 2014)); times the proportion of these (3.1%) that require assisted delivery (literature)</t>
  </si>
  <si>
    <t>Source 1: https://www.guttmacher.org/report/adding-it-costs-and-benefits-investing-sexual-and-reproductive-health-2014-methodology
Source 2: https://www.uptodate.com/contents/operative-vaginal-delivery</t>
  </si>
  <si>
    <t>Incidence of road injuries and falls (GBD 2016); times the proportion of these injuries that involve head trauma (literature); times 15% average proportion of head trauma resulting in subdural hematoma (literature); assume 50% of subdural hematoma require evacuation</t>
  </si>
  <si>
    <t>Source 1: http://ghdx.healthdata.org/gbd-2016
Source 2: https://www.ncbi.nlm.nih.gov/pmc/articles/PMC2117473/
Source 3: https://emedicine.medscape.com/article/1137207-overview</t>
  </si>
  <si>
    <t>Incidence of colon and rectum cancer (GBD 2016); proportion of incident cases presenting with obstruction (literature); assume 50% require colostomy</t>
  </si>
  <si>
    <t>Source 1: http://ghdx.healthdata.org/gbd-2016
Source 2: https://www.ncbi.nlm.nih.gov/pmc/articles/PMC3577614/</t>
  </si>
  <si>
    <t>Incidence of injuries due to fire, heat and hot substances (GBD 2016); times the proportion requiring surgery (literature)</t>
  </si>
  <si>
    <t>Source 1: http://ghdx.healthdata.org/gbd-2016
Source 2: https://www.sciencedirect.com/science/article/pii/S0140673615608200?via%3Dihub</t>
  </si>
  <si>
    <t>Incidence of traumatic fractures: rates by age/sex taken from nationally representative survey from China (Chen W, Lancet Global Health 2017) and applied to other countries (fractures not included in GBD 2016 estimates); 50% displaced (expert opinion)</t>
  </si>
  <si>
    <t>https://www.sciencedirect.com/science/article/pii/S2214109X1730222X</t>
  </si>
  <si>
    <t>Incidence of inguinal, femoral, and abdominal hernia (GBD 2016); proportion “symptomatic” (post hoc assessment of GBD epi visualisation tool hernia model); assume 90% of symptomatic hernia require surgery</t>
  </si>
  <si>
    <t>Proportion of live births (Guttmacher "Adding it up" report 2014) that are complicated by intractable postpartum hemorrhage (literature)</t>
  </si>
  <si>
    <t>Source 1: https://www.guttmacher.org/report/adding-it-costs-and-benefits-investing-sexual-and-reproductive-health-2014-methodology
Source 2: https://www.ncbi.nlm.nih.gov/pmc/articles/PMC3530254/</t>
  </si>
  <si>
    <t>Incidence of traumatic fractures: rates by age/sex taken from nationally representative survey from China (Chen W, Lancet Global Health 2017) and applied to other countries (fractures not included in GBD 2016 estimates); times the proportion of fractures that are open (literature; average of two sources)</t>
  </si>
  <si>
    <t>Source 1: https://www.sciencedirect.com/science/article/pii/S2214109X1730222X
Source 2: https://www.ncbi.nlm.nih.gov/pmc/articles/PMC3748867
Source 3: https://www.ncbi.nlm.nih.gov/pmc/articles/PMC3524792/</t>
  </si>
  <si>
    <t>Guttmacher "Adding it up" report 2014. Appendix A: Table 32 (all tradeable costs).</t>
  </si>
  <si>
    <t>Incidence of eclampsia (GBD 2016)</t>
  </si>
  <si>
    <t>Incidence rates by age and sex of osteomyelitis in Olmstead County, USA (best literature estimate) applied to other countries; assume 50% of cases require surgery</t>
  </si>
  <si>
    <t>https://www.ncbi.nlm.nih.gov/pmc/articles/PMC4642868/</t>
  </si>
  <si>
    <t>Assume incidence is the same as incidence of osteomyelitis</t>
  </si>
  <si>
    <t>Incidence of benign prostatic hyperplasia (GBD 2016); rate of surgery (literature)</t>
  </si>
  <si>
    <t>Source 1: http://ghdx.healthdata.org/gbd-2016
Source 2: https://www.sciencedirect.com/science/article/pii/S0039606015002299?via%3Dihub</t>
  </si>
  <si>
    <t>Incidence of gallbladder and biliary diseases (GBD 2016); times the proportion symptomatic (post hoc assessment of GBD epi visualisation tool estimates); assume 90% of symptomatic cases require surgery</t>
  </si>
  <si>
    <t>Incidence of peptic ulcer disease (GBD 2016); times 0.083 rate of surgery (literature); plus the incidence of typhoid perforation (post hoc assessment of GBD epi visualisation tool estimates)</t>
  </si>
  <si>
    <t>Not costed</t>
  </si>
  <si>
    <t>Incidence of road injury and of fire, heat, and hot substances (GBD 2016); times the rate of surgery extrapolated from escharotomy (literature)</t>
  </si>
  <si>
    <t>1;6</t>
  </si>
  <si>
    <t xml:space="preserve">Surgery; Neglected tropical diseases </t>
  </si>
  <si>
    <t>Incidence of lymphatic filariasis among males (GBD 2016); proportion of cases with “complications” (post hoc assessment of GBD epi visualisation tool estimates)</t>
  </si>
  <si>
    <t>Incidence of injuries (GBD 2016); times the proportion of road injuries requiring surgery (literature)</t>
  </si>
  <si>
    <t>Incidence of injuries (GBD 2016); times the proportion of extremity injuries requiring amputation (literature)</t>
  </si>
  <si>
    <t>Source 1: http://ghdx.healthdata.org/gbd-2016
Source 2: https://www.ncbi.nlm.nih.gov/pubmed/27890336</t>
  </si>
  <si>
    <t>Incidence of injuries (GBD 2016); times the proportion of injury patients requiring admission; proportion of hospitalisations for trauma requiring chest thoracostomy (literature)</t>
  </si>
  <si>
    <t>Source 1: http://ghdx.healthdata.org/gbd-2016
Source 2: https://dash.harvard.edu/bitstream/handle/1/23474146/4581659.pdf?sequence=1
Source 3: https://www.ncbi.nlm.nih.gov/pubmed/21967410</t>
  </si>
  <si>
    <t>Guttmacher "Adding it up" report 2014. Appendix A: Table 33: Maternal Sepsis (all tradeable costs).</t>
  </si>
  <si>
    <t>Incidence of maternal sepsis (GBD 2016)</t>
  </si>
  <si>
    <t>3;9</t>
  </si>
  <si>
    <t>Cancer; Palliative care and pain control</t>
  </si>
  <si>
    <t>DCP3 volume 9 palliative care pkg costs (GAPCPC Lancet paper, deflated to 2012)</t>
  </si>
  <si>
    <t>Per-capita costing</t>
  </si>
  <si>
    <t>Costs included in ancillary services markup.</t>
  </si>
  <si>
    <t>Costed with neonatal sepsis intervention</t>
  </si>
  <si>
    <t>Guttmacher "Adding it up" report 2014. Appendix A: Table 22 (all tradeable costs).</t>
  </si>
  <si>
    <t>Table 5: Incidence of pregnancy (Guttmacher "Adding it up" report 2014); proportion occurring pre-term (literature)</t>
  </si>
  <si>
    <t>Source 1: https://www.guttmacher.org/report/adding-it-costs-and-benefits-investing-sexual-and-reproductive-health-2014-methodology
Source 2: http://www.sciencedirect.com/science/article/pii/S0140673612608204</t>
  </si>
  <si>
    <t>Mean cost for caesarean section</t>
  </si>
  <si>
    <t>Table 5: Incidence of pregnancy (Guttmacher "Adding it up" report 2014); times the proportion requing c-section (literature)  LI: least developed 6% , LMI:South central asia 11.4 %</t>
  </si>
  <si>
    <t>Source 1: https://www.guttmacher.org/report/adding-it-costs-and-benefits-investing-sexual-and-reproductive-health-2014-methodology
Source 2: http://journals.plos.org/plosone/article?id=10.1371/journal.pone.0148343</t>
  </si>
  <si>
    <t>Guttmacher "Adding it up" report 2014. Appendix A: Table 8 (all tradeable costs).</t>
  </si>
  <si>
    <t>Live births (Guttmacher "Adding it up" report 2014); times the proportion of pregnancies that are ectopic (literature)</t>
  </si>
  <si>
    <t>Source 1: https://www.guttmacher.org/report/adding-it-costs-and-benefits-investing-sexual-and-reproductive-health-2014-methodology
Source 2: http://www.gfmer.ch/Medical_education_En/PGC_RH_2004/buyukbarak_review.htm</t>
  </si>
  <si>
    <t>Health Center</t>
  </si>
  <si>
    <t>Table 3 Oral cost of treatment 769.73 / number treated (97)</t>
  </si>
  <si>
    <t>https://erj.ersjournals.com/content/35/4/858</t>
  </si>
  <si>
    <t>Incidence of lower respiratory infection (GBD 2016) adjusted for ratio of deaths due to pneumococcus vs. all lower respiratory deaths (GBD 2016)</t>
  </si>
  <si>
    <t>Countdown to 2015 report: care-seeking for pneumonia</t>
  </si>
  <si>
    <t>5;9</t>
  </si>
  <si>
    <t>Cardiovascular, respiratory and related disorders; Congenital and genetic disorders</t>
  </si>
  <si>
    <t>The GDM screening and treatment intervention costs per 1000 pregnant women are estimated at $259,139 for CCMH in India and $259,920 for Clalit in Israel. Average cost =259.53</t>
  </si>
  <si>
    <t>https://www.tandfonline.com/doi/full/10.3109/14767058.2013.765845?scroll=top&amp;needAccess=true</t>
  </si>
  <si>
    <t>Mean costs in facilities for elective + difficult vaginal deliveries</t>
  </si>
  <si>
    <t>Hypertensive disorders of pregnancy (GBD 2016 epi viz) + gestational diabetes (GBD 2016 epi viz) +HIV in pregnancy (Guttmacher, Table 26),+11% of pregnancies under age 20 globally (literature)</t>
  </si>
  <si>
    <t>Source 1: http://ghdx.healthdata.org/gbd-2016
Source 2: https://www.guttmacher.org/report/adding-it-costs-and-benefits-investing-sexual-and-reproductive-health-2014-methodology
Source 3: http://www.who.int/mediacentre/factsheets/fs364/en/</t>
  </si>
  <si>
    <t>Table 23: Percent of those needing care for major complications who received it (Guttmacher "Adding it up" report 2014)</t>
  </si>
  <si>
    <t xml:space="preserve">The cost per child visit managed correctly in IMCI $4.02 </t>
  </si>
  <si>
    <t>Population 2-59 months (GBD 2016)</t>
  </si>
  <si>
    <t>Table 3: Facility weighted national average of ART cost</t>
  </si>
  <si>
    <t>https://www.ncbi.nlm.nih.gov/pmc/articles/PMC5931468/</t>
  </si>
  <si>
    <t>Prevalence of HIV (GBD 2016) minus HIV positive pregnant women (Guttmacher, Table 26)</t>
  </si>
  <si>
    <t>Coverage of ART (World Bank)</t>
  </si>
  <si>
    <t>https://data.worldbank.org/indicator/SH.HIV.ARTC.ZS</t>
  </si>
  <si>
    <t>Prevalence of ADHD and conduct disorder in ages 0-14 (GBD 2016)</t>
  </si>
  <si>
    <t>WHO-CHOICE anxiety treatment coverage</t>
  </si>
  <si>
    <t>Table 3. Prevalence-based estimates of costs per prevalent case of female genital mutilation, by type, in a modelled cohort of women of reproductive age. Weighted average for Ghana.</t>
  </si>
  <si>
    <t>https://www.who.int/bulletin/volumes/88/4/09-064808/en/</t>
  </si>
  <si>
    <t>Prevalence of FGM among females 0-49</t>
  </si>
  <si>
    <t>2;6</t>
  </si>
  <si>
    <t>Reproductive health and contraception; HIV and STIs</t>
  </si>
  <si>
    <t>Table 3 Medical and Judicial lifetime costs divided by prevalent cases = $386.23; divided by life-time at risk (50)</t>
  </si>
  <si>
    <t>https://www.ncbi.nlm.nih.gov/pmc/articles/PMC3735382/</t>
  </si>
  <si>
    <t>Prevalence of gender-based violence (WHO GHO); ratio of lifetime prevalence to incidence (literature)</t>
  </si>
  <si>
    <t xml:space="preserve">Source 1: http://apps.who.int/gho/data/view.main.IPVWHOINCOME?lang=en
Source 2: http://apps.who.int/gho/data/node.main.NPSV?lang=en
Source 3: http://www.cdc.gov/violenceprevention/pdf/nisvs_report2010-a.pdf
</t>
  </si>
  <si>
    <t>Table 22: ANC1 (% with any care) (Guttmacher "Adding it up" report 2014)</t>
  </si>
  <si>
    <t>Sum of Table 3 lower limit prices (US$)</t>
  </si>
  <si>
    <t>https://academic.oup.com/heapol/article/20/4/222/658681</t>
  </si>
  <si>
    <t>Incidence of STI excluding HIV (GBD 2016); times the proportion symptomatic (literature)</t>
  </si>
  <si>
    <t>Source 1: http://ghdx.healthdata.org/gbd-2016
Source 2: https://academic.oup.com/heapol/article/20/4/222/658681/The-cost-effectiveness-of-a-competitive-voucher</t>
  </si>
  <si>
    <t>1;3;6</t>
  </si>
  <si>
    <t>Surgery; Cancer; HIV and STIs</t>
  </si>
  <si>
    <t>Assumimg two screening scenario
Screening costs from Table S2, averaged by WB region</t>
  </si>
  <si>
    <t>Female population aged 20-69 (GBD 2016); divided by 10 (assume screening every ten years)</t>
  </si>
  <si>
    <t>Table 1 cost of drug treatment ($48) + 2 times the cost of monitoring on treatment ($36.88)</t>
  </si>
  <si>
    <t>https://www.thelancet.com/journals/langlo/article/PIIS2214-109X(16)30101-2/fulltext</t>
  </si>
  <si>
    <t xml:space="preserve">Incidence of HBV (GBD 2016) * treatment eligibility (32%) from literature </t>
  </si>
  <si>
    <t>Source 1: http://ghdx.healthdata.org/gbd-2016
Source 2: https://www.ncbi.nlm.nih.gov/pubmed/25014233</t>
  </si>
  <si>
    <t>HIV testing/counseling coverage as proxy (WHO GHO)</t>
  </si>
  <si>
    <t>Sofosbuvir at a cost of US$900 for 12 weeks</t>
  </si>
  <si>
    <t>https://www.sciencedirect.com/science/article/pii/S0166354215000054</t>
  </si>
  <si>
    <t xml:space="preserve">Incidence of HCV (GBD 2016) times the treatment eligibility (82.7%) from literature </t>
  </si>
  <si>
    <t>http://ghdx.healthdata.org/gbd-2016
https://www.ncbi.nlm.nih.gov/pubmed/23289640</t>
  </si>
  <si>
    <t>Table 5 Average direct medical costs in Ghana</t>
  </si>
  <si>
    <t>https://heapol.oxfordjournals.org/content/early/2016/04/01/heapol.czw032.full.pdf+html</t>
  </si>
  <si>
    <t>Table 5: Incidence of induced abortion (Guttmacher "Adding it up" report 2014)</t>
  </si>
  <si>
    <t>Table 6: Safe abortion % (Guttmacher "Adding it up" report 2014)</t>
  </si>
  <si>
    <t>Per exposure, the cost of face-to-face counseling was found to be 3.08 BDT during pregnancy detection, 3.11 BDT during pregnancy confirmation, and 18.96 BDT during delivery care. Average face-to-face counseling without media = (3.08+3.11+18.96)/3 BDT</t>
  </si>
  <si>
    <t>Table 5: Proportion receiving safe abortion care (Guttmacher "Adding it up" report 2014)</t>
  </si>
  <si>
    <t>per case screened</t>
  </si>
  <si>
    <t>Table 1 Screening cost per person ($7.43) + Monitoring not on treatment ($15.77) for those positive (HBsAg prevalence 8.8%)</t>
  </si>
  <si>
    <t>Hep B incidence (GBD 2016); detection rate 8.8%; assume 5-yearly testing</t>
  </si>
  <si>
    <t xml:space="preserve">http://ghdx.healthdata.org/gbd-2016
</t>
  </si>
  <si>
    <t>The costs of these tests range from US$10 to $25. Used $10 for LICs and $17.50 for LMICs.</t>
  </si>
  <si>
    <t>Hep C incidence (GBD 2016); detection rate 13.7%; 26.8% confirmed by NAT</t>
  </si>
  <si>
    <t>Table 1 post-test counselling (HIV-positive) for couple counseling per woman ($0.25)</t>
  </si>
  <si>
    <t>https://www.ncbi.nlm.nih.gov/pmc/articles/PMC2765914/</t>
  </si>
  <si>
    <t>Prevalence of HIV and non-HIV sexually transmitted infections (GBD 2016); subtracting pregnant women living with HIV/STI (costed separately)</t>
  </si>
  <si>
    <t>Guttmacher "Adding it up" report 2014. Appendix A: Table 53 average of first three treatments (all tradeable costs)</t>
  </si>
  <si>
    <t>The cost of one person-year of PrEP was assumed to range between US$150 and US$250 on average (this includes lab testing, personnel, and drug costs), $200 midpoint.</t>
  </si>
  <si>
    <t>https://journals.plos.org/plosmedicine/article?id=10.1371/journal.pmed.1001123</t>
  </si>
  <si>
    <t>Reproductive age (15-49) population in generalised epidemic countries * 5% proportion of population at high risk of HIV and STIs (GBD 2016)</t>
  </si>
  <si>
    <t>Table 3: Mean cost per client C&amp;T for Swaziland PITC (averaged for health centres ($11.79) and public health units($6.92))</t>
  </si>
  <si>
    <t>https://sti.bmj.com/content/sextrans/88/7/498.full.pdf</t>
  </si>
  <si>
    <t>Population (GBD 2016) not in generalised epidemic countries + proportion at high risk of HIV; population of reproductive age in generalised epidemic countries seeking healthcare (UNPD; literature)</t>
  </si>
  <si>
    <t>per healthcare worker</t>
  </si>
  <si>
    <t>UNICEF price of HBV vaccine + authors' estimate of labour costs</t>
  </si>
  <si>
    <t>Children under 5 (GBD 2016) * estimate of healthcare worker density (1/1000 population in LIC and 3/1000 in LMIC)</t>
  </si>
  <si>
    <t>Surgery; HIV and STIs</t>
  </si>
  <si>
    <t>Table 6 Baseline APHIA-II cost per MC</t>
  </si>
  <si>
    <t>https://bmchealthservres.biomedcentral.com/articles/10.1186/1472-6963-14-31</t>
  </si>
  <si>
    <t>Estimate of total and unmet need for male circumcision calculated from WHO report on VMMC</t>
  </si>
  <si>
    <t>http://apps.who.int/iris/bitstream/10665/246174/1/WHO-HIV-2016.14-eng.pdf</t>
  </si>
  <si>
    <t>Unmet need for circumcision (WHO report)</t>
  </si>
  <si>
    <t>Table 1 Isoniazid treatment cost ($48.60) + Capital cost: laboratory space and equipment ($0.33)</t>
  </si>
  <si>
    <t>http://docserver.ingentaconnect.com/deliver/connect/iuatld/10273719/v10n6/s11.pdf?expires=1580505843&amp;id=0000&amp;titleid=3764&amp;checksum=1D2A8CDF5A5E5AA240A29DCADA81764B</t>
  </si>
  <si>
    <t>Prevalence of HIV minus prevalence of  HIV-TB in under-5's (GBD 2016); proportion not TB-infected (10%)</t>
  </si>
  <si>
    <t>http://apps.who.int/gho/data/view.main.57058ALL</t>
  </si>
  <si>
    <t>Table 3 weighted average of total drug-sensitive smear positive and smear negative costs.</t>
  </si>
  <si>
    <t>https://journals.plos.org/plosone/article?id=10.1371/journal.pone.0054587</t>
  </si>
  <si>
    <t>Incidence of TB (GBD 2016); proportion without drug resistance (literature)
98% drug sensitive patients, of which 80% smear tested.</t>
  </si>
  <si>
    <t>Source 1: http://ghdx.healthdata.org/gbd-2016
Source 2: http://journals.plos.org/plosone/article?id=10.1371/journal.pone.0054587</t>
  </si>
  <si>
    <t>Table 3 total cost of drug-sensitive retreatment ($455.50)</t>
  </si>
  <si>
    <t>Incidence of TB (GBD 2016); proportion without drug resistance (literature)
98% drug sensitive patients, of which 20% are retreated.</t>
  </si>
  <si>
    <t>Cost for VCT HIV testing Table No.49: Darroch, "Adding it up: the costs and benefits of investing in family planning and maternal and newborn health—estimation methodology." New York: Guttmacher Institute (2011).</t>
  </si>
  <si>
    <t>Incident TB cases (GBD 2016)</t>
  </si>
  <si>
    <t>TB patients with known HIV status (WHO GHO)</t>
  </si>
  <si>
    <t>HIV and STIs; Tuberculosis</t>
  </si>
  <si>
    <t>Table 1 total unit cost not including treatment</t>
  </si>
  <si>
    <t>http://docserver.ingentaconnect.com/deliver/connect/iuatld/10273719/v10n6/s11.pdf?expires=1580507859&amp;id=0000&amp;titleid=3764&amp;checksum=5F034C6ABD48D88BE78BDCC8CF09CADD</t>
  </si>
  <si>
    <t>Incidence of HIV (GBD 2016)</t>
  </si>
  <si>
    <t>Table A 11 - cost of antibiotics
Darroch, "Adding it up: the costs and benefits of investing in family planning and maternal and newborn health—estimation methodology." New York: Guttmacher Institute (2011). All tradeable costs.</t>
  </si>
  <si>
    <t>Incidence of preterm labor</t>
  </si>
  <si>
    <t>https://www.sciencedirect.com/science/article/pii/S0140673612608204</t>
  </si>
  <si>
    <t>Table 4: All ages, 80% occupancy avg. outpatient cost 
Cost is then divided by three to account for this intervention being the average of HC30.1-3</t>
  </si>
  <si>
    <t>Incidence of "diarrhea, lower respiratory, and other common infectious diseases" (GBD 2016) multiplied by 2/3 (assumed proportion seeking outpatient care)</t>
  </si>
  <si>
    <t>The average cost of an ambulatory episode was $23.49 if treated in the public sector.
Cost is then divided by three to account for this intervention being the average of HC30.1-3</t>
  </si>
  <si>
    <t>Table 2 Medication ($2.3), Diagnostic ($7.28), and Healthcare service ($0.94)
Cost is then divided by three to account for this intervention being the average of HC30.1-3</t>
  </si>
  <si>
    <t xml:space="preserve">Table 3 cost per net delivered </t>
  </si>
  <si>
    <t>https://journals.plos.org/plosone/article?id=10.1371/journal.pone.0107700#pone-0107700-t003</t>
  </si>
  <si>
    <t>Table 5: Incidence of pregnancy (Guttmacher "Adding it up" report 2014) - assume 1 net per family</t>
  </si>
  <si>
    <t>WHO malaria report (p.220)</t>
  </si>
  <si>
    <t>Weighted average prices of influenza ( $4.55 per dose) and pneumococcal vaccine ($3.50 per dose) per WHO-EURO and GAVI price lists; authors' estimate of labour costs</t>
  </si>
  <si>
    <t xml:space="preserve"> http://www.euro.who.int/__data/assets/pdf_file/0009/284832/Review-vaccine-price-data.pdf?ua=1</t>
  </si>
  <si>
    <t>Prevalence of COPD and asthma (GBD 2016)</t>
  </si>
  <si>
    <t xml:space="preserve">25% of patients on ARB ($64.83)
75% of patients on ACEi ($14.1)
50% of patients on diuretics ($1.18)
50% of patients on calcium channel blockers ($13.19)
100% patients on statin ($15.92)
1 annual lab test ($4.07)
2 outpatients visits per year ($7.15 each)
</t>
  </si>
  <si>
    <t>https://www.ncbi.nlm.nih.gov/pmc/articles/PMC4869389/</t>
  </si>
  <si>
    <t>Population 30-69 (GBD 2016); 5% prevalence of high CVD risk (literature) minus prevalence of CVDs</t>
  </si>
  <si>
    <t>http://ghdx.healthdata.org/gbd-2016
https://www.ncbi.nlm.nih.gov/pmc/articles/PMC2365896/#R11</t>
  </si>
  <si>
    <t>per person screened</t>
  </si>
  <si>
    <t>Costs per screened adult using the mobile application were $0.67 in Guatemala, $1.00 in South Africa, and $3.00 in Mexico.</t>
  </si>
  <si>
    <t>https://www.ncbi.nlm.nih.gov/pmc/articles/PMC4795815/</t>
  </si>
  <si>
    <t>Population 30-69 (GBD 2016)</t>
  </si>
  <si>
    <t xml:space="preserve">Nurse time 15mins *2 times * 1.5(50% increase) + peak flow meter MSH price (10USD) + inhalers MSH price (Beclometasone + Salbutamol -  both 2 doses per day) </t>
  </si>
  <si>
    <t>Prevalence of asthma; prevalence of COPD (assume 1/3 are eligible for inhalers)</t>
  </si>
  <si>
    <t>The cost of aspirin (MSH prices for 1 dose of 325mg aspirin/acetylsalicylic acid $0.0032 ) plus 10 min of provider time using level 4 provider from the WHO salary data</t>
  </si>
  <si>
    <t>Incidence of high-risk chest pain in primary care settings (literature): Population age 40+ times 1.26% times 38.1%</t>
  </si>
  <si>
    <t>https://www.ncbi.nlm.nih.gov/pmc/articles/PMC1768669/</t>
  </si>
  <si>
    <t>Weighted average urban/rural/hospital/health centre costs per patient costs</t>
  </si>
  <si>
    <t>https://www.ncbi.nlm.nih.gov/pmc/articles/PMC4524339/</t>
  </si>
  <si>
    <t>Prevalence of chronic kidney disease due to hypertension or diabetes (GBD 2016); assume 75% with proteinuria (expert opinion)</t>
  </si>
  <si>
    <t>Guttmacher "Adding it up" report 2014. Appendix B weighted averages from Table 1 + Table 2 + Table 48, using distribution from Appendix A Table 19. All tradeable costs.</t>
  </si>
  <si>
    <t>Guttmacher "Adding it up" report 2014. Met + unmet need for contraceptives = (Table 13: Proportion of women wanting to avoid pregnancy) * all women age 15-49 (GBD 2016).</t>
  </si>
  <si>
    <t>Source 1: https://www.guttmacher.org/report/adding-it-costs-and-benefits-investing-sexual-and-reproductive-health-2014-methodology
Source 2: http://ghdx.healthdata.org/gbd-2016</t>
  </si>
  <si>
    <t>Met contraception/(Unmet+Met) %</t>
  </si>
  <si>
    <t>Table 3 Total median cost of illness without co-morbidity</t>
  </si>
  <si>
    <t>https://onlinelibrary.wiley.com/doi/full/10.1111/j.1365-2524.2010.00981.x</t>
  </si>
  <si>
    <t>Prevalence of diabetes (GBD 2016); assume 80% require medication (expert opinion)</t>
  </si>
  <si>
    <t>Table 2 total program cost ($20289)/ population (273933); Multiply by 5 to account for differences in worst-case "actual" exchange rates (1:1 vs. 1:5)</t>
  </si>
  <si>
    <t>https://journals.plos.org/plosone/article?id=10.1371/journal.pone.0121363#pone.0121363.s003</t>
  </si>
  <si>
    <t>Population 5-19 (GBD 2016)</t>
  </si>
  <si>
    <t xml:space="preserve">25% of patients on ARB ($64.83)
75% of patients on ACEi ($14.1)
100% of patients on beta-blockers ($6.82)
100% of patients on statin ($15.92)
100% of patients on aspirin ($14.79)
2 lab tests ($4.07 each)
4 outpatient visits per year ($7.15 each)
</t>
  </si>
  <si>
    <t>Prevalence of ischaemic heart disease, stroke, and peripheral vascular disease (GBD 2016)</t>
  </si>
  <si>
    <t>Table 3: Average cost per patient with medications</t>
  </si>
  <si>
    <t>Estimated prevalence of heart failure from heart failure YLDs vs. average disability weight (GBD 2016)</t>
  </si>
  <si>
    <t xml:space="preserve">2 mins nurse time (literature) + MSH prices for sphygmomanometer (0.01) + Treatment for high risk diagnosed patients (prevalence*0.376*0.1 high risk) </t>
  </si>
  <si>
    <t>https://apps.who.int/medicinedocs/documents/s21982en/s21982en.pdf
Serje J. 2015. “Estimates of Health Sector Salaries across Four Occupational Levels for UN Member States. Unpublished, WHO, Geneva.
https://www.ncbi.nlm.nih.gov/pmc/articles/PMC4795807/</t>
  </si>
  <si>
    <t>Population 30-69 (GBD 2016); proportion seeking healthcare (literature)</t>
  </si>
  <si>
    <t>3;5</t>
  </si>
  <si>
    <t>Cancer; Cardiovascular, respiratory and related disorders</t>
  </si>
  <si>
    <t>Table 4: Price of brief advice (Scenario 2)</t>
  </si>
  <si>
    <t>https://onlinelibrary.wiley.com/doi/full/10.1111/j.1360-0443.2011.03632.x</t>
  </si>
  <si>
    <t>Prevalence of tobacco use in 30-59 (WHO GHO)</t>
  </si>
  <si>
    <t>http://apps.who.int/gho/data/view.main.1805WB?lang=en</t>
  </si>
  <si>
    <t>DCP3 volume 9 palliative care package costs
Ref: GAPCPC Lancet paper</t>
  </si>
  <si>
    <t>Per capita costing</t>
  </si>
  <si>
    <t>Prevalence of dementias (GBD 2016)</t>
  </si>
  <si>
    <t>Prevalence of bipolar disorder (GBD 2016)</t>
  </si>
  <si>
    <t>Table 1: LMIC value for depression as proxy</t>
  </si>
  <si>
    <t>https://www.cambridge.org/core/journals/the-british-journal-of-psychiatry/article/undertreatment-of-people-with-major-depressive-disorder-in-21-countries/3160B8E5C90376FA0644A5B0DAFA308B</t>
  </si>
  <si>
    <t>Additional per-patient costs</t>
  </si>
  <si>
    <t>https://go-gale-com.offcampus.lib.washington.edu/ps/i.do?p=HWRC&amp;u=wash_main&amp;id=GALE|A356267722&amp;v=2.1&amp;it=r</t>
  </si>
  <si>
    <t>Table 5: Live births (Guttmacher "Adding it up" report 2014); proportion &lt;2kg births 18.6% (literature); proportion &lt;2.5 kg births &lt;2 kg 39% (literature)</t>
  </si>
  <si>
    <t>Source 1: https://www.guttmacher.org/report/adding-it-costs-and-benefits-investing-sexual-and-reproductive-health-2014-methodology
Source 2: http://apps.who.int/iris/bitstream/10665/43184/1/9280638327.pdf
Source 3: https://www.ucsfbenioffchildrens.org/pdf/manuals/20_VLBW_ELBW.pdf</t>
  </si>
  <si>
    <t>Prevalence of major depressive disorder (GBD 2016)</t>
  </si>
  <si>
    <t>Table 1: LMIC value</t>
  </si>
  <si>
    <t>Prevalence of major anxiety disorders (GBD 2016)</t>
  </si>
  <si>
    <t>Table 2: LMIC value</t>
  </si>
  <si>
    <t>https://www.ncbi.nlm.nih.gov/pmc/articles/PMC6008788/</t>
  </si>
  <si>
    <t>Prevalence of epilepsy (GBD 2016)</t>
  </si>
  <si>
    <t>WHO-CHOICE epilepsy treatment coverage</t>
  </si>
  <si>
    <t>Prevalence of schizophrenia (GBD 2016)</t>
  </si>
  <si>
    <t>WHO-CHOICE schizophrenia treatment coverage</t>
  </si>
  <si>
    <t>4;7</t>
  </si>
  <si>
    <t>Mental, neurological, and substance use disorders; Injury prevention</t>
  </si>
  <si>
    <t>Prevalence of alcohol use disorder (GBD 2016)</t>
  </si>
  <si>
    <t>Table 2: Low and lower-MIC substance use value</t>
  </si>
  <si>
    <t>DCP3 volume 9 authors' estimates (Nontradeable costs).</t>
  </si>
  <si>
    <t>Meds (MSH price guide provided around 0.01/tab-cap) + prov visit (15 mins level 3 salary)</t>
  </si>
  <si>
    <t>Female population over age 60 (GBD 2016)</t>
  </si>
  <si>
    <t>Table 3 total cost for Select OAE ($47 million) / Cases screened (313,357)</t>
  </si>
  <si>
    <t>https://journals.plos.org/plosone/article?id=10.1371/journal.pone.0051990</t>
  </si>
  <si>
    <t>Prevalence of hearing loss in under 12 months (GBD 2016)</t>
  </si>
  <si>
    <t xml:space="preserve">https://www.thelancet.com/journals/langlo/article/PIIS2214-109X(15)70086-0/fulltext </t>
  </si>
  <si>
    <t xml:space="preserve">Population (GBD 2016) rates of extraction for caries and periodontal disease (literature) </t>
  </si>
  <si>
    <t>Source 1: http://ghdx.healthdata.org/gbd-2016
Source 2: https://www.ncbi.nlm.nih.gov/pmc/articles/PMC5663665/</t>
  </si>
  <si>
    <t>Proportion of population (GBD 2016) attending emergency departments for dental abscess (literature)</t>
  </si>
  <si>
    <t>Unit cost is based on an estimate from Table 1 of Lancet Commission on Global Surgery (Verguet, 2015). 
Platform multiplier = 0.05</t>
  </si>
  <si>
    <t>Incidence of pyoderma (GBD 2016); assume 2/3 is drainable abscess</t>
  </si>
  <si>
    <t>From Appendix A - Table 47 Injecting antibiotics (Guttmacher, "Adding it up" report 2014). All tradeable costs.</t>
  </si>
  <si>
    <t>Incidence of neonatal sepsis, pneumonia [lower respiratory infection; proportion of deaths due to pneumococcus], and meningitis (GBD 2016)</t>
  </si>
  <si>
    <t>Incidence of traumatic fractures: rates by age/sex taken from nationally representative survey from China (Chen W, Lancet Global Health 2017) and applied to other countries (fractures not included in GBD 2016 estimates); 50% nondisplaced (expert opinion)</t>
  </si>
  <si>
    <t>https://www.thelancet.com/journals/langlo/article/PIIS2214-109X(17)30222-X/fulltext</t>
  </si>
  <si>
    <t>Unit cost is based on an estimate from Table 1 of Lancet Commission on Global Surgery (Verguet, 2015). 
Platform multiplier = 0.01</t>
  </si>
  <si>
    <t>Incidence of injuries (GBD 2016); proportion of injuries involving laceration-like mechanism (literature)</t>
  </si>
  <si>
    <t>Source 1: http://ghdx.healthdata.org/gbd-2016
Source 2: https://jamanetwork.com/journals/jamasurgery/fullarticle/1557234</t>
  </si>
  <si>
    <t>Incidence of caries of deciduous and permanent teeth (GBD 2016); proportion of caries requiring surgery (literature)</t>
  </si>
  <si>
    <t>DCP3 volume 9 authors' estimates. Nontradeable costs.</t>
  </si>
  <si>
    <t>From Appendix A - Table 39 (Guttmacher, "Adding it up" report 2014). All tradeable costs.</t>
  </si>
  <si>
    <t>Table 6: Incidence of unintended pregnancy (Guttmacher "Adding it up" report 2014)</t>
  </si>
  <si>
    <t>Table 6: Proportion receiving safe abortion care (Guttmacher "Adding it up" report 2011)</t>
  </si>
  <si>
    <t>6;9</t>
  </si>
  <si>
    <t>HIV and STIs; Congenital and genetic disorders</t>
  </si>
  <si>
    <t>Table 5: Health center, New guidelines least expensive</t>
  </si>
  <si>
    <t>https://onlinelibrary.wiley.com/doi/full/10.1111/j.1365-3156.2010.02640.x</t>
  </si>
  <si>
    <t xml:space="preserve">Prevalence of HIV probability (prevalence) of syphilis (GBD 2016) among pregnant women (Guttmacher "Adding it up" report 2014); </t>
  </si>
  <si>
    <t>Table 28: Proportion of pregnant women not receiving ART (Guttmacher "Adding it up" 2014 report)</t>
  </si>
  <si>
    <t>From Appendix A: Table 12 Hypertensive Disease Case Management for Hypertensive women without proteinuria (Guttmacher, "Adding it up" report 2014)</t>
  </si>
  <si>
    <t>Prevalence of maternal hypertensive disorders (GBD 2016)</t>
  </si>
  <si>
    <t>Population-based Health Interventions</t>
  </si>
  <si>
    <t>Age 10-19 population</t>
  </si>
  <si>
    <t>Unit cost for WASH behavior change can be found on page 590 in Table 4.20 for the CTSL community program costing 0.37 per household per month in 2006 USD.</t>
  </si>
  <si>
    <t>https://www.researchgate.net/publication/228385588_The_Challenge_of_Improving_Water_and_Sanitation_Services_in_Less_Developed_Countries</t>
  </si>
  <si>
    <t>Total population * (1/5)
Assuming average household size of 5.</t>
  </si>
  <si>
    <t xml:space="preserve">Coverage is based on basic/limited sanitation, central/south Asia, per JMP
</t>
  </si>
  <si>
    <t>per capita per year</t>
  </si>
  <si>
    <t xml:space="preserve">Cost for household air pollution health effects education was estimated by taking the weighted average of public costs of health promotion campagin in Turkey and Tunisia (weighted by population size) from Table 2 divided by total population size to get unit cost per capita. </t>
  </si>
  <si>
    <t>https://www.ncbi.nlm.nih.gov/pubmed/24409297</t>
  </si>
  <si>
    <t xml:space="preserve">Mass media unit costs estimated by taking the weighted average of public costs of health promotion campaign in Turkey and Tunisia (weighted by population size) from Table 2 divided by total population size to get unit cost per capita. </t>
  </si>
  <si>
    <t>5;6</t>
  </si>
  <si>
    <t>Cardiovascular, respiratory and related disorders; HIV and STIs</t>
  </si>
  <si>
    <t xml:space="preserve">Population age 15-49 multiplied by the proportion attending health facilities. 
The Nigeria 2012 DHS reported approximately 50% visited health facility in last 12 months and was used to estimate LIC health facility attendance. 
The India DHS 1998-1999 reported approximately 70% visited a health facility in the last 12 months and was used to estimate LMIC health facility attendance. </t>
  </si>
  <si>
    <t>Unit cost per case identified was estimated in a Cambodian study where total costs equal $363,257 in 2012 USD for 810 cases identified.</t>
  </si>
  <si>
    <t>https://www.ncbi.nlm.nih.gov/pmc/articles/PMC4015580/pdf/tropmed-90-866.pdf</t>
  </si>
  <si>
    <t>Estimated number of cases (GBD 2016) in countries where age-standardized mortality rate from TB in 2015 was &gt;50 per 100,000. The number was derived from the global ASMR from TB in 1990 of 32-47 per 100,000. These countries then can be viewed as not having made appreciable progress since 1990 and having excessively high absolute death rates from TB.</t>
  </si>
  <si>
    <t xml:space="preserve">WHO TB treatment coverage </t>
  </si>
  <si>
    <t>Unit cost is calculated from the Direct cost/Number of cases=929.789041 per case</t>
  </si>
  <si>
    <t>https://journals.plos.org/plosntds/article?id=10.1371/journal.pntd.0000363</t>
  </si>
  <si>
    <t xml:space="preserve">Population in countries where Chagas disease, dengue, and/or leishmaniasis are endemic (GBD 2016). </t>
  </si>
  <si>
    <t>Referral and Specialty Hospital</t>
  </si>
  <si>
    <t>SCNU neonatal treatment costs the Government INR 4581 (USD 101.8)</t>
  </si>
  <si>
    <t>https://www.ncbi.nlm.nih.gov/pubmed/?term=Prinja%2C+Indian+Pediatrics+50.9+(2013)%3A+839-846.</t>
  </si>
  <si>
    <t>Perterm births in urban areas of LMICs  
Assume 39.3% urbanization in 2014 per UNPD</t>
  </si>
  <si>
    <t>http://esa.un.org/unpd/wup/Publications/Files/WUP2014-Report.pdf</t>
  </si>
  <si>
    <t>Assume 0%</t>
  </si>
  <si>
    <t>Incidence of surgical procedures (DCP3 volume 1 package costs); assume 10% of procedures are orthopedic and 10% of these are eligible for referral (expert opinion)</t>
  </si>
  <si>
    <t>DCP3</t>
  </si>
  <si>
    <t>Repair of cleft lip and palate</t>
  </si>
  <si>
    <t>1;9</t>
  </si>
  <si>
    <t>Surgery; Congenital and genetic disorders</t>
  </si>
  <si>
    <t>Unit cost is based on an estimate from Table 1 of Lancet Commission on Global Surgery (Verguet, 2015). 
Platform multiplier = 5</t>
  </si>
  <si>
    <t>Incidence of orofacial clefts &lt;1 year (GBD 2016); assume 90% require surgery</t>
  </si>
  <si>
    <t>Incidence of club foot (average of LI and LMI)</t>
  </si>
  <si>
    <t>http://globalclubfoot.com/clubfoot/</t>
  </si>
  <si>
    <t>Prevalence of cataract (GBD 2016) times the rate of surgery among individuals with cataract (literature)</t>
  </si>
  <si>
    <t>Source 1: http://ghdx.healthdata.org/gbd-2016
Source 2: https://www.ncbi.nlm.nih.gov/pmc/articles/PMC4853677/</t>
  </si>
  <si>
    <t>Cost per patient for tertiary hospital care from a Nicaragua study (Table 4)</t>
  </si>
  <si>
    <t>https://www.ncbi.nlm.nih.gov/pubmed/?term=Chen%2C+World+journal+of+surgery+36.12+(2012)%3A+2802-2808.</t>
  </si>
  <si>
    <t>Prevalence of "other musculoskeletal disorders" (GBD 2016); assume 20% eligible for surgical repair</t>
  </si>
  <si>
    <t xml:space="preserve">Incidence of digestive congenital anomalies &lt;1 year (GBD 2016; post hoc assessment of epi visualisation tool data on ‘other congenital malformations of the digestive tract); assume 90% require surgery </t>
  </si>
  <si>
    <t>Incidence of fistula sequela, females (post hoc assessment of GBD 2016 epi visualisation tool)</t>
  </si>
  <si>
    <t xml:space="preserve">Incidence of hydrocephalus (literature) among newborns Table 5: Live births (Guttmacher "Adding it up" report 2014)
</t>
  </si>
  <si>
    <t>Source 1: https://www.ncbi.nlm.nih.gov/pubmed/29701543 
Source 2: https://www.guttmacher.org/report/adding-it-costs-and-benefits-investing-sexual-and-reproductive-health-2014-methodology</t>
  </si>
  <si>
    <t>Estimates of population size in countries where trachoma is endemic (UNPD); assume 1% of population in a given year would require surgery</t>
  </si>
  <si>
    <t xml:space="preserve">Surgery cost (5549.36) from Table 1 </t>
  </si>
  <si>
    <t>http://journals.plos.org/plosone/article?id=10.1371/journal.pone.0054587</t>
  </si>
  <si>
    <t>Incidence of TB (GBD 2016) * proportion requiring surgery (literature)</t>
  </si>
  <si>
    <t>Cost of non-invasive ventillator (£2262/56) + replacement masks (£658/56) + additional nursing cost (£249/56) + 2 bed days (2*£108)</t>
  </si>
  <si>
    <t>https://www.bmj.com/content/bmj/326/7396/956.full.pdf</t>
  </si>
  <si>
    <t>Incidence of COPD and asthma (GBD 2016); assume 10% of cases require advanced therapy (expert opinion)</t>
  </si>
  <si>
    <t>The cost to screen a patient for retinopathy was $22</t>
  </si>
  <si>
    <t>https://www.ncbi.nlm.nih.gov/pubmed/?term=Khan%2C+Diabetes+Research+and+Clinical+Practice+2013%3B+101(2)%3A+170</t>
  </si>
  <si>
    <t>Prevalence of diabetes (GBD 2016); assume bi-annual screening (x 0.5)</t>
  </si>
  <si>
    <t xml:space="preserve">The expected lifetime costs were RSD 407,685 (SD 158,819) with PCI divided by 15 years assumed lifetime duration. </t>
  </si>
  <si>
    <t>Incidence of acute myocardial infarction (GBD 2016); proportion ST-elevation (literature); assume only available in urban proportion in lower-MICs</t>
  </si>
  <si>
    <t>Source 1: http://ghdx.healthdata.org/gbd-2016
Source 2: https://doi.org/10.5830/CVJA-2012-017</t>
  </si>
  <si>
    <t>Cancer</t>
  </si>
  <si>
    <t>Using the study from Vietnam, annual treatment cost for stage 1 and stage 2 adjusted by the percentage of stage 1 &amp; 2 = $202 (2008 usd)</t>
  </si>
  <si>
    <t>https://www.ncbi.nlm.nih.gov/pubmed/?term=Value+in+Health+Regional+Issues+2.1+(2013)%3A+21-28.</t>
  </si>
  <si>
    <t>Incidence of breast cancer (GBD 2016); proportion early-stage (0.358  early stage breast cancer in non-screening scenario (pg. 23 Nguyen paper))</t>
  </si>
  <si>
    <t>Source 1: http://ghdx.healthdata.org/gbd-2016
Source 2: https://www.ncbi.nlm.nih.gov/pubmed/?term=Value+in+Health+Regional+Issues+2.1+(2013)%3A+21-28.</t>
  </si>
  <si>
    <t>Weighted average of stage 1 and 2 costs</t>
  </si>
  <si>
    <t>https://link.springer.com/article/10.1007/s00520-016-3283-2</t>
  </si>
  <si>
    <t>Incidence of colorectal cancer (GBD 2016)</t>
  </si>
  <si>
    <t>From abstract</t>
  </si>
  <si>
    <t>https://www.ncbi.nlm.nih.gov/pubmed/19222931</t>
  </si>
  <si>
    <t>Prevalence of non-Hodgkin lymphoma in African countries (GBD 2016) and proportion due to Burkitt (literature); proportion early-stage (literature)</t>
  </si>
  <si>
    <t>Source 1: http://ghdx.healthdata.org/gbd-2016
Sourcec 2: https://www.ncbi.nlm.nih.gov/pmc/articles/PMC2269718/</t>
  </si>
  <si>
    <t>The mean treatment cost for Children with ALL in Bangladesh treated on this protocol was 4443 USD (BDT 311,028) with a range of 3234 USD (BDT 226,400) to 7672 USD (BDT 537,040).</t>
  </si>
  <si>
    <t>Prevalence of acute lymphocytic leukemia in 0-14 (GBD 2016);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</si>
</sst>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0"/>
  </numFmts>
  <fonts count="32">
    <font>
      <sz val="10.0"/>
      <color rgb="FF000000"/>
      <name val="Arial"/>
    </font>
    <font>
      <b/>
      <color theme="1"/>
      <name val="Arial"/>
    </font>
    <font>
      <color theme="1"/>
      <name val="Arial"/>
    </font>
    <font>
      <b/>
    </font>
    <font>
      <sz val="11.0"/>
      <color rgb="FF000000"/>
      <name val="Calibri"/>
    </font>
    <font>
      <u/>
      <color rgb="FF0000FF"/>
    </font>
    <font>
      <u/>
      <color rgb="FF0000FF"/>
    </font>
    <font>
      <u/>
      <sz val="11.0"/>
      <color rgb="FF000000"/>
      <name val="Inconsolata"/>
    </font>
    <font>
      <u/>
      <color rgb="FF000000"/>
      <name val="Roboto"/>
    </font>
    <font>
      <color rgb="FF000000"/>
      <name val="Arial"/>
    </font>
    <font>
      <sz val="11.0"/>
      <color theme="1"/>
      <name val="Calibri"/>
    </font>
    <font>
      <color rgb="FF000000"/>
      <name val="Roboto"/>
    </font>
    <font>
      <sz val="11.0"/>
      <color rgb="FF000000"/>
      <name val="Arial"/>
    </font>
    <font>
      <u/>
      <color rgb="FF0000FF"/>
    </font>
    <font>
      <u/>
      <sz val="11.0"/>
      <color rgb="FF0000FF"/>
      <name val="Calibri"/>
    </font>
    <font>
      <u/>
      <color rgb="FF0000FF"/>
    </font>
    <font>
      <u/>
      <sz val="11.0"/>
      <color rgb="FF0563C1"/>
      <name val="Calibri"/>
    </font>
    <font>
      <u/>
      <color rgb="FF000000"/>
      <name val="Roboto"/>
    </font>
    <font>
      <u/>
      <color rgb="FF1155CC"/>
      <name val="Arial"/>
    </font>
    <font>
      <u/>
      <color rgb="FF1155CC"/>
      <name val="Arial"/>
    </font>
    <font>
      <u/>
      <color rgb="FF1155CC"/>
      <name val="Arial"/>
    </font>
    <font>
      <u/>
      <sz val="11.0"/>
      <color rgb="FF000000"/>
      <name val="Inconsolata"/>
    </font>
    <font>
      <sz val="11.0"/>
      <color rgb="FF000000"/>
      <name val="Inconsolata"/>
    </font>
    <font>
      <u/>
      <color rgb="FF1155CC"/>
    </font>
    <font>
      <sz val="11.0"/>
      <color rgb="FF3C4043"/>
      <name val="Roboto"/>
    </font>
    <font>
      <u/>
      <sz val="12.0"/>
      <color rgb="FF0563C1"/>
      <name val="Calibri"/>
    </font>
    <font>
      <u/>
      <color rgb="FF0000FF"/>
    </font>
    <font>
      <u/>
      <sz val="11.0"/>
      <color rgb="FF000000"/>
      <name val="Inconsolata"/>
    </font>
    <font>
      <u/>
      <color rgb="FF1155CC"/>
      <name val="Arial"/>
    </font>
    <font>
      <sz val="10.0"/>
      <color theme="1"/>
      <name val="Arial"/>
    </font>
    <font>
      <u/>
      <color rgb="FF1155CC"/>
      <name val="Arial"/>
    </font>
    <font>
      <u/>
      <color rgb="FF1155CC"/>
      <name val="Arial"/>
    </font>
  </fonts>
  <fills count="6">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2">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1" numFmtId="0" xfId="0" applyAlignment="1" applyFont="1">
      <alignment readingOrder="0" shrinkToFit="0" wrapText="1"/>
    </xf>
    <xf borderId="0" fillId="2" fontId="1" numFmtId="3" xfId="0" applyAlignment="1" applyFont="1" applyNumberFormat="1">
      <alignment readingOrder="0" shrinkToFit="0" wrapText="1"/>
    </xf>
    <xf borderId="0" fillId="0" fontId="2" numFmtId="0" xfId="0" applyAlignment="1" applyFont="1">
      <alignment readingOrder="0" shrinkToFit="0" wrapText="1"/>
    </xf>
    <xf borderId="0" fillId="2" fontId="1" numFmtId="1" xfId="0" applyAlignment="1" applyFont="1" applyNumberFormat="1">
      <alignment readingOrder="0" shrinkToFit="0" wrapText="1"/>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3" fontId="1" numFmtId="0" xfId="0" applyAlignment="1" applyFill="1" applyFont="1">
      <alignment readingOrder="0" shrinkToFit="0" wrapText="1"/>
    </xf>
    <xf borderId="0" fillId="0" fontId="2" numFmtId="0" xfId="0" applyAlignment="1" applyFont="1">
      <alignment readingOrder="0"/>
    </xf>
    <xf borderId="0" fillId="0" fontId="1" numFmtId="0" xfId="0" applyAlignment="1" applyFont="1">
      <alignment readingOrder="0" shrinkToFit="0" wrapText="0"/>
    </xf>
    <xf borderId="0" fillId="0" fontId="4" numFmtId="0" xfId="0" applyAlignment="1" applyFont="1">
      <alignment readingOrder="0" shrinkToFit="0" wrapText="0"/>
    </xf>
    <xf borderId="0" fillId="0" fontId="2" numFmtId="0" xfId="0" applyAlignment="1" applyFont="1">
      <alignment readingOrder="0" shrinkToFit="0" wrapText="1"/>
    </xf>
    <xf borderId="0" fillId="3" fontId="1" numFmtId="1" xfId="0" applyAlignment="1" applyFont="1" applyNumberFormat="1">
      <alignment readingOrder="0" shrinkToFit="0" wrapText="1"/>
    </xf>
    <xf borderId="0" fillId="0" fontId="5" numFmtId="0" xfId="0" applyAlignment="1" applyFont="1">
      <alignment readingOrder="0" shrinkToFit="0" wrapText="0"/>
    </xf>
    <xf borderId="0" fillId="0" fontId="6" numFmtId="0" xfId="0" applyAlignment="1" applyFont="1">
      <alignment readingOrder="0"/>
    </xf>
    <xf borderId="0" fillId="0" fontId="2" numFmtId="3" xfId="0" applyAlignment="1" applyFont="1" applyNumberFormat="1">
      <alignment readingOrder="0"/>
    </xf>
    <xf borderId="0" fillId="0" fontId="2" numFmtId="1" xfId="0" applyAlignment="1" applyFont="1" applyNumberFormat="1">
      <alignment readingOrder="0"/>
    </xf>
    <xf borderId="0" fillId="0" fontId="2" numFmtId="2" xfId="0" applyAlignment="1" applyFont="1" applyNumberFormat="1">
      <alignment readingOrder="0"/>
    </xf>
    <xf borderId="0" fillId="0" fontId="4" numFmtId="0" xfId="0" applyAlignment="1" applyFont="1">
      <alignment horizontal="left" readingOrder="0" shrinkToFit="0" wrapText="0"/>
    </xf>
    <xf borderId="0" fillId="4" fontId="7" numFmtId="0" xfId="0" applyAlignment="1" applyFill="1" applyFont="1">
      <alignment readingOrder="0" shrinkToFit="0" wrapText="0"/>
    </xf>
    <xf borderId="0" fillId="0" fontId="2" numFmtId="0" xfId="0" applyAlignment="1" applyFont="1">
      <alignment readingOrder="0"/>
    </xf>
    <xf borderId="0" fillId="0" fontId="2" numFmtId="0" xfId="0" applyAlignment="1" applyFont="1">
      <alignment readingOrder="0" shrinkToFit="0" wrapText="0"/>
    </xf>
    <xf borderId="0" fillId="0" fontId="4" numFmtId="3" xfId="0" applyAlignment="1" applyFont="1" applyNumberFormat="1">
      <alignment horizontal="right" readingOrder="0" shrinkToFit="0" wrapText="0"/>
    </xf>
    <xf borderId="0" fillId="0" fontId="2" numFmtId="4" xfId="0" applyAlignment="1" applyFont="1" applyNumberFormat="1">
      <alignment readingOrder="0"/>
    </xf>
    <xf borderId="0" fillId="5" fontId="2" numFmtId="0" xfId="0" applyAlignment="1" applyFill="1" applyFont="1">
      <alignment readingOrder="0" shrinkToFit="0" wrapText="1"/>
    </xf>
    <xf borderId="0" fillId="0" fontId="4" numFmtId="164" xfId="0" applyAlignment="1" applyFont="1" applyNumberFormat="1">
      <alignment horizontal="right" readingOrder="0" shrinkToFit="0" wrapText="0"/>
    </xf>
    <xf borderId="0" fillId="4" fontId="8" numFmtId="0" xfId="0" applyAlignment="1" applyFont="1">
      <alignment readingOrder="0"/>
    </xf>
    <xf borderId="0" fillId="0" fontId="2" numFmtId="0" xfId="0" applyFont="1"/>
    <xf borderId="0" fillId="0" fontId="2" numFmtId="3" xfId="0" applyFont="1" applyNumberFormat="1"/>
    <xf borderId="0" fillId="0" fontId="2" numFmtId="2" xfId="0" applyFont="1" applyNumberFormat="1"/>
    <xf borderId="0" fillId="0" fontId="9" numFmtId="0" xfId="0" applyAlignment="1" applyFont="1">
      <alignment readingOrder="0" shrinkToFit="0" vertical="bottom" wrapText="0"/>
    </xf>
    <xf borderId="0" fillId="5" fontId="4" numFmtId="0" xfId="0" applyAlignment="1" applyFont="1">
      <alignment readingOrder="0" shrinkToFit="0" wrapText="0"/>
    </xf>
    <xf borderId="0" fillId="0" fontId="2" numFmtId="165" xfId="0" applyAlignment="1" applyFont="1" applyNumberFormat="1">
      <alignment readingOrder="0"/>
    </xf>
    <xf borderId="0" fillId="0" fontId="4" numFmtId="3" xfId="0" applyAlignment="1" applyFont="1" applyNumberFormat="1">
      <alignment readingOrder="0" shrinkToFit="0" wrapText="0"/>
    </xf>
    <xf borderId="0" fillId="0" fontId="10" numFmtId="3" xfId="0" applyAlignment="1" applyFont="1" applyNumberFormat="1">
      <alignment horizontal="right" readingOrder="0" shrinkToFit="0" vertical="bottom" wrapText="0"/>
    </xf>
    <xf borderId="0" fillId="4" fontId="11" numFmtId="0" xfId="0" applyAlignment="1" applyFont="1">
      <alignment readingOrder="0"/>
    </xf>
    <xf borderId="0" fillId="0" fontId="2" numFmtId="164" xfId="0" applyAlignment="1" applyFont="1" applyNumberFormat="1">
      <alignment readingOrder="0"/>
    </xf>
    <xf borderId="0" fillId="0" fontId="2" numFmtId="0" xfId="0" applyFont="1"/>
    <xf borderId="0" fillId="4" fontId="12" numFmtId="0" xfId="0" applyAlignment="1" applyFont="1">
      <alignment readingOrder="0" shrinkToFit="0" wrapText="0"/>
    </xf>
    <xf borderId="0" fillId="4" fontId="11" numFmtId="0" xfId="0" applyAlignment="1" applyFont="1">
      <alignment readingOrder="0" shrinkToFit="0" wrapText="1"/>
    </xf>
    <xf borderId="0" fillId="0" fontId="13" numFmtId="0" xfId="0" applyAlignment="1" applyFont="1">
      <alignment horizontal="left" readingOrder="0"/>
    </xf>
    <xf borderId="0" fillId="4" fontId="4" numFmtId="0" xfId="0" applyAlignment="1" applyFont="1">
      <alignment readingOrder="0" shrinkToFit="0" wrapText="1"/>
    </xf>
    <xf borderId="0" fillId="4" fontId="14" numFmtId="0" xfId="0" applyAlignment="1" applyFont="1">
      <alignment readingOrder="0" shrinkToFit="0" wrapText="0"/>
    </xf>
    <xf borderId="0" fillId="0" fontId="2" numFmtId="0" xfId="0" applyAlignment="1" applyFont="1">
      <alignment horizontal="right" readingOrder="0"/>
    </xf>
    <xf borderId="0" fillId="0" fontId="2" numFmtId="0" xfId="0" applyAlignment="1" applyFont="1">
      <alignment shrinkToFit="0" wrapText="0"/>
    </xf>
    <xf borderId="0" fillId="0" fontId="4" numFmtId="3" xfId="0" applyAlignment="1" applyFont="1" applyNumberFormat="1">
      <alignment readingOrder="0" shrinkToFit="0" vertical="bottom" wrapText="0"/>
    </xf>
    <xf borderId="0" fillId="0" fontId="2" numFmtId="0" xfId="0" applyAlignment="1" applyFont="1">
      <alignment horizontal="right" shrinkToFit="0" vertical="bottom" wrapText="1"/>
    </xf>
    <xf borderId="1" fillId="0" fontId="15" numFmtId="0" xfId="0" applyAlignment="1" applyBorder="1" applyFont="1">
      <alignment readingOrder="0"/>
    </xf>
    <xf borderId="0" fillId="0" fontId="2" numFmtId="0" xfId="0" applyAlignment="1" applyFont="1">
      <alignment horizontal="right" readingOrder="0" vertical="bottom"/>
    </xf>
    <xf borderId="0" fillId="0" fontId="2" numFmtId="0" xfId="0" applyAlignment="1" applyFont="1">
      <alignment horizontal="right" readingOrder="0" vertical="bottom"/>
    </xf>
    <xf borderId="0" fillId="0" fontId="2" numFmtId="1" xfId="0" applyAlignment="1" applyFont="1" applyNumberFormat="1">
      <alignment horizontal="right" readingOrder="0" vertical="bottom"/>
    </xf>
    <xf borderId="0" fillId="0" fontId="2" numFmtId="0" xfId="0" applyAlignment="1" applyFont="1">
      <alignment horizontal="right" vertical="bottom"/>
    </xf>
    <xf borderId="0" fillId="0" fontId="16" numFmtId="0" xfId="0" applyAlignment="1" applyFont="1">
      <alignment readingOrder="0" shrinkToFit="0" vertical="bottom" wrapText="0"/>
    </xf>
    <xf borderId="0" fillId="0" fontId="9" numFmtId="0" xfId="0" applyAlignment="1" applyFont="1">
      <alignment readingOrder="0" shrinkToFit="0" wrapText="1"/>
    </xf>
    <xf borderId="0" fillId="4" fontId="17" numFmtId="0" xfId="0" applyAlignment="1" applyFont="1">
      <alignment readingOrder="0" shrinkToFit="0" wrapText="0"/>
    </xf>
    <xf borderId="0" fillId="0" fontId="2" numFmtId="0" xfId="0" applyAlignment="1" applyFont="1">
      <alignment shrinkToFit="0" vertical="bottom" wrapText="1"/>
    </xf>
    <xf borderId="0" fillId="0" fontId="18" numFmtId="0" xfId="0" applyAlignment="1" applyFont="1">
      <alignment shrinkToFit="0" vertical="bottom" wrapText="0"/>
    </xf>
    <xf borderId="0" fillId="0" fontId="2" numFmtId="0" xfId="0" applyAlignment="1" applyFont="1">
      <alignment horizontal="right" vertical="bottom"/>
    </xf>
    <xf borderId="0" fillId="0" fontId="2" numFmtId="0" xfId="0" applyAlignment="1" applyFont="1">
      <alignment vertical="bottom"/>
    </xf>
    <xf borderId="0" fillId="0" fontId="12" numFmtId="0" xfId="0" applyAlignment="1" applyFont="1">
      <alignment readingOrder="0"/>
    </xf>
    <xf borderId="0" fillId="0" fontId="2" numFmtId="4" xfId="0" applyAlignment="1" applyFont="1" applyNumberFormat="1">
      <alignment horizontal="right" vertical="bottom"/>
    </xf>
    <xf borderId="0" fillId="0" fontId="2"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readingOrder="0" shrinkToFit="0" wrapText="0"/>
    </xf>
    <xf borderId="0" fillId="0" fontId="19" numFmtId="0" xfId="0" applyAlignment="1" applyFont="1">
      <alignment vertical="bottom"/>
    </xf>
    <xf borderId="0" fillId="0" fontId="2" numFmtId="0" xfId="0" applyAlignment="1" applyFont="1">
      <alignment shrinkToFit="0" vertical="bottom" wrapText="1"/>
    </xf>
    <xf borderId="0" fillId="0" fontId="2" numFmtId="2" xfId="0" applyAlignment="1" applyFont="1" applyNumberFormat="1">
      <alignment horizontal="right" readingOrder="0" vertical="bottom"/>
    </xf>
    <xf borderId="0" fillId="0" fontId="2" numFmtId="0" xfId="0" applyAlignment="1" applyFont="1">
      <alignment horizontal="left" vertical="bottom"/>
    </xf>
    <xf borderId="0" fillId="0" fontId="20" numFmtId="0" xfId="0" applyAlignment="1" applyFont="1">
      <alignment readingOrder="0" vertical="bottom"/>
    </xf>
    <xf borderId="0" fillId="4" fontId="21" numFmtId="0" xfId="0" applyAlignment="1" applyFont="1">
      <alignment readingOrder="0"/>
    </xf>
    <xf borderId="0" fillId="5" fontId="2" numFmtId="0" xfId="0" applyAlignment="1" applyFont="1">
      <alignment readingOrder="0"/>
    </xf>
    <xf borderId="0" fillId="0" fontId="4" numFmtId="0" xfId="0" applyAlignment="1" applyFont="1">
      <alignment horizontal="right" readingOrder="0" shrinkToFit="0" wrapText="0"/>
    </xf>
    <xf borderId="0" fillId="4" fontId="22" numFmtId="0" xfId="0" applyAlignment="1" applyFont="1">
      <alignment readingOrder="0"/>
    </xf>
    <xf borderId="0" fillId="0" fontId="2" numFmtId="0" xfId="0" applyAlignment="1" applyFont="1">
      <alignment shrinkToFit="0" wrapText="0"/>
    </xf>
    <xf borderId="0" fillId="0" fontId="2" numFmtId="1" xfId="0" applyFont="1" applyNumberFormat="1"/>
    <xf borderId="0" fillId="4" fontId="12" numFmtId="0" xfId="0" applyAlignment="1" applyFont="1">
      <alignment readingOrder="0"/>
    </xf>
    <xf borderId="0" fillId="0" fontId="23" numFmtId="0" xfId="0" applyAlignment="1" applyFont="1">
      <alignment readingOrder="0"/>
    </xf>
    <xf borderId="0" fillId="0" fontId="2" numFmtId="0" xfId="0" applyAlignment="1" applyFont="1">
      <alignment shrinkToFit="0" wrapText="1"/>
    </xf>
    <xf borderId="0" fillId="4" fontId="24" numFmtId="0" xfId="0" applyAlignment="1" applyFont="1">
      <alignment horizontal="left" readingOrder="0"/>
    </xf>
    <xf borderId="0" fillId="4" fontId="25" numFmtId="0" xfId="0" applyAlignment="1" applyFont="1">
      <alignment readingOrder="0"/>
    </xf>
    <xf borderId="1" fillId="0" fontId="26" numFmtId="0" xfId="0" applyAlignment="1" applyBorder="1" applyFont="1">
      <alignment readingOrder="0" shrinkToFit="0" wrapText="0"/>
    </xf>
    <xf borderId="1" fillId="4" fontId="27" numFmtId="0" xfId="0" applyAlignment="1" applyBorder="1" applyFont="1">
      <alignment readingOrder="0" shrinkToFit="0" wrapText="0"/>
    </xf>
    <xf borderId="1" fillId="0" fontId="28" numFmtId="0" xfId="0" applyAlignment="1" applyBorder="1" applyFont="1">
      <alignment shrinkToFit="0" vertical="bottom" wrapText="0"/>
    </xf>
    <xf borderId="1" fillId="0" fontId="2" numFmtId="0" xfId="0" applyAlignment="1" applyBorder="1" applyFont="1">
      <alignment readingOrder="0" shrinkToFit="0" wrapText="0"/>
    </xf>
    <xf borderId="0" fillId="0" fontId="2" numFmtId="0" xfId="0" applyAlignment="1" applyFont="1">
      <alignment readingOrder="0" shrinkToFit="0" wrapText="1"/>
    </xf>
    <xf borderId="0" fillId="0" fontId="29" numFmtId="0" xfId="0" applyAlignment="1" applyFont="1">
      <alignment readingOrder="0" shrinkToFit="0" wrapText="1"/>
    </xf>
    <xf borderId="0" fillId="0" fontId="29" numFmtId="0" xfId="0" applyAlignment="1" applyFont="1">
      <alignment readingOrder="0" shrinkToFit="0" wrapText="0"/>
    </xf>
    <xf borderId="0" fillId="0" fontId="30" numFmtId="0" xfId="0" applyAlignment="1" applyFont="1">
      <alignment readingOrder="0" shrinkToFit="0" vertical="bottom" wrapText="0"/>
    </xf>
    <xf borderId="0" fillId="0" fontId="3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ghdx.healthdata.org/gbd-2016" TargetMode="External"/><Relationship Id="rId194" Type="http://schemas.openxmlformats.org/officeDocument/2006/relationships/hyperlink" Target="https://resource-allocation.biomedcentral.com/articles/10.1186/1478-7547-11-28" TargetMode="External"/><Relationship Id="rId193" Type="http://schemas.openxmlformats.org/officeDocument/2006/relationships/hyperlink" Target="https://www.thelancet.com/journals/lancet/article/PIIS0140-6736(18)30665-2/fulltext?dgcid=raven_jbs_etoc_email" TargetMode="External"/><Relationship Id="rId192" Type="http://schemas.openxmlformats.org/officeDocument/2006/relationships/hyperlink" Target="http://ghdx.healthdata.org/gbd-2016" TargetMode="External"/><Relationship Id="rId191" Type="http://schemas.openxmlformats.org/officeDocument/2006/relationships/hyperlink" Target="https://www.thelancet.com/journals/lancet/article/PIIS0140-6736(18)30665-2/fulltext?dgcid=raven_jbs_etoc_email" TargetMode="External"/><Relationship Id="rId187" Type="http://schemas.openxmlformats.org/officeDocument/2006/relationships/hyperlink" Target="https://www.thelancet.com/journals/lancet/article/PIIS0140-6736(18)30665-2/fulltext?dgcid=raven_jbs_etoc_email" TargetMode="External"/><Relationship Id="rId186" Type="http://schemas.openxmlformats.org/officeDocument/2006/relationships/hyperlink" Target="http://ghdx.healthdata.org/gbd-2016" TargetMode="External"/><Relationship Id="rId185" Type="http://schemas.openxmlformats.org/officeDocument/2006/relationships/hyperlink" Target="https://www.thelancet.com/journals/lancet/article/PIIS0140-6736(18)30665-2/fulltext?dgcid=raven_jbs_etoc_email" TargetMode="External"/><Relationship Id="rId184" Type="http://schemas.openxmlformats.org/officeDocument/2006/relationships/hyperlink" Target="http://ghdx.healthdata.org/gbd-2016" TargetMode="External"/><Relationship Id="rId189" Type="http://schemas.openxmlformats.org/officeDocument/2006/relationships/hyperlink" Target="https://www.thelancet.com/journals/lancet/article/PIIS0140-6736(18)30665-2/fulltext?dgcid=raven_jbs_etoc_email" TargetMode="External"/><Relationship Id="rId188" Type="http://schemas.openxmlformats.org/officeDocument/2006/relationships/hyperlink" Target="http://ghdx.healthdata.org/gbd-2016" TargetMode="External"/><Relationship Id="rId183" Type="http://schemas.openxmlformats.org/officeDocument/2006/relationships/hyperlink" Target="https://www.thelancet.com/journals/lancet/article/PIIS0140-6736(18)30665-2/fulltext?dgcid=raven_jbs_etoc_email" TargetMode="External"/><Relationship Id="rId182" Type="http://schemas.openxmlformats.org/officeDocument/2006/relationships/hyperlink" Target="http://ghdx.healthdata.org/gbd-2016" TargetMode="External"/><Relationship Id="rId181" Type="http://schemas.openxmlformats.org/officeDocument/2006/relationships/hyperlink" Target="https://www.thelancet.com/journals/lancet/article/PIIS0140-6736(18)30665-2/fulltext?dgcid=raven_jbs_etoc_email" TargetMode="External"/><Relationship Id="rId180" Type="http://schemas.openxmlformats.org/officeDocument/2006/relationships/hyperlink" Target="http://ghdx.healthdata.org/gbd-2016" TargetMode="External"/><Relationship Id="rId176" Type="http://schemas.openxmlformats.org/officeDocument/2006/relationships/hyperlink" Target="http://ghdx.healthdata.org/gbd-2016" TargetMode="External"/><Relationship Id="rId297" Type="http://schemas.openxmlformats.org/officeDocument/2006/relationships/hyperlink" Target="http://ghdx.healthdata.org/gbd-2016" TargetMode="External"/><Relationship Id="rId175" Type="http://schemas.openxmlformats.org/officeDocument/2006/relationships/hyperlink" Target="http://www.nowpublishers.com/article/Details/MIC-030" TargetMode="External"/><Relationship Id="rId296" Type="http://schemas.openxmlformats.org/officeDocument/2006/relationships/hyperlink" Target="https://www.guttmacher.org/report/adding-it-costs-and-benefits-investing-sexual-and-reproductive-health-2014-methodology" TargetMode="External"/><Relationship Id="rId174" Type="http://schemas.openxmlformats.org/officeDocument/2006/relationships/hyperlink" Target="https://www.thelancet.com/journals/lancet/article/PIIS0140-6736(18)30665-2/fulltext?dgcid=raven_jbs_etoc_email" TargetMode="External"/><Relationship Id="rId295" Type="http://schemas.openxmlformats.org/officeDocument/2006/relationships/hyperlink" Target="https://www.thelancet.com/journals/langlo/article/PIIS2214-109X(15)70115-4/fulltext" TargetMode="External"/><Relationship Id="rId173" Type="http://schemas.openxmlformats.org/officeDocument/2006/relationships/hyperlink" Target="http://ghdx.healthdata.org/gbd-2016" TargetMode="External"/><Relationship Id="rId294" Type="http://schemas.openxmlformats.org/officeDocument/2006/relationships/hyperlink" Target="https://www.thelancet.com/journals/langlo/article/PIIS2214-109X(15)70086-0/fulltext" TargetMode="External"/><Relationship Id="rId179" Type="http://schemas.openxmlformats.org/officeDocument/2006/relationships/hyperlink" Target="https://www.thelancet.com/journals/lancet/article/PIIS0140-6736(18)30665-2/fulltext?dgcid=raven_jbs_etoc_email" TargetMode="External"/><Relationship Id="rId178" Type="http://schemas.openxmlformats.org/officeDocument/2006/relationships/hyperlink" Target="http://ghdx.healthdata.org/gbd-2016" TargetMode="External"/><Relationship Id="rId299" Type="http://schemas.openxmlformats.org/officeDocument/2006/relationships/hyperlink" Target="https://www.thelancet.com/journals/langlo/article/PIIS2214-109X(15)70086-0/fulltext" TargetMode="External"/><Relationship Id="rId177" Type="http://schemas.openxmlformats.org/officeDocument/2006/relationships/hyperlink" Target="https://washdata.org/monitoring/sanitation" TargetMode="External"/><Relationship Id="rId298" Type="http://schemas.openxmlformats.org/officeDocument/2006/relationships/hyperlink" Target="https://www.guttmacher.org/report/adding-it-costs-and-benefits-investing-sexual-and-reproductive-health-2014-methodology" TargetMode="External"/><Relationship Id="rId198" Type="http://schemas.openxmlformats.org/officeDocument/2006/relationships/hyperlink" Target="https://www.guttmacher.org/report/adding-it-costs-and-benefits-investing-sexual-and-reproductive-health-2014-methodology" TargetMode="External"/><Relationship Id="rId197" Type="http://schemas.openxmlformats.org/officeDocument/2006/relationships/hyperlink" Target="https://journals.plos.org/plosone/article?id=10.1371/journal.pone.0013407" TargetMode="External"/><Relationship Id="rId196" Type="http://schemas.openxmlformats.org/officeDocument/2006/relationships/hyperlink" Target="https://apps.who.int/gho/data/node.main.624?lang=en" TargetMode="External"/><Relationship Id="rId195" Type="http://schemas.openxmlformats.org/officeDocument/2006/relationships/hyperlink" Target="https://www.ncbi.nlm.nih.gov/pmc/articles/PMC2576725/" TargetMode="External"/><Relationship Id="rId199" Type="http://schemas.openxmlformats.org/officeDocument/2006/relationships/hyperlink" Target="https://www.who.int/malaria/publications/world-malaria-report-2015/report/en/" TargetMode="External"/><Relationship Id="rId150" Type="http://schemas.openxmlformats.org/officeDocument/2006/relationships/hyperlink" Target="https://www.guttmacher.org/report/adding-it-costs-and-benefits-investing-sexual-and-reproductive-health-2014-methodology" TargetMode="External"/><Relationship Id="rId271" Type="http://schemas.openxmlformats.org/officeDocument/2006/relationships/hyperlink" Target="http://countdown2030.org/2015/countdown-data" TargetMode="External"/><Relationship Id="rId392" Type="http://schemas.openxmlformats.org/officeDocument/2006/relationships/hyperlink" Target="http://apps.who.int/gho/data/view.main.57058ALL" TargetMode="External"/><Relationship Id="rId270" Type="http://schemas.openxmlformats.org/officeDocument/2006/relationships/hyperlink" Target="http://ghdx.healthdata.org/gbd-2016" TargetMode="External"/><Relationship Id="rId391" Type="http://schemas.openxmlformats.org/officeDocument/2006/relationships/hyperlink" Target="https://journals.plos.org/plosone/article?id=10.1371/journal.pone.0054587" TargetMode="External"/><Relationship Id="rId390" Type="http://schemas.openxmlformats.org/officeDocument/2006/relationships/hyperlink" Target="http://apps.who.int/gho/data/view.main.57058ALL" TargetMode="External"/><Relationship Id="rId1" Type="http://schemas.openxmlformats.org/officeDocument/2006/relationships/comments" Target="../comments2.xml"/><Relationship Id="rId2" Type="http://schemas.openxmlformats.org/officeDocument/2006/relationships/hyperlink" Target="https://resource-allocation.biomedcentral.com/articles/10.1186/1478-7547-11-28" TargetMode="External"/><Relationship Id="rId3" Type="http://schemas.openxmlformats.org/officeDocument/2006/relationships/hyperlink" Target="https://www.guttmacher.org/report/adding-it-costs-and-benefits-investing-sexual-and-reproductive-health-2014-methodology" TargetMode="External"/><Relationship Id="rId149" Type="http://schemas.openxmlformats.org/officeDocument/2006/relationships/hyperlink" Target="http://ghdx.healthdata.org/gbd-2016" TargetMode="External"/><Relationship Id="rId4" Type="http://schemas.openxmlformats.org/officeDocument/2006/relationships/hyperlink" Target="https://www.guttmacher.org/report/adding-it-costs-and-benefits-investing-sexual-and-reproductive-health-2014-methodology" TargetMode="External"/><Relationship Id="rId148" Type="http://schemas.openxmlformats.org/officeDocument/2006/relationships/hyperlink" Target="http://bmcinfectdis.biomedcentral.com/articles/10.1186/1471-2334-7-3" TargetMode="External"/><Relationship Id="rId269" Type="http://schemas.openxmlformats.org/officeDocument/2006/relationships/hyperlink" Target="https://www.guttmacher.org/report/adding-it-costs-and-benefits-investing-sexual-and-reproductive-health-2014-methodology" TargetMode="External"/><Relationship Id="rId9" Type="http://schemas.openxmlformats.org/officeDocument/2006/relationships/hyperlink" Target="https://www.guttmacher.org/report/adding-it-costs-and-benefits-investing-sexual-and-reproductive-health-2014-methodology" TargetMode="External"/><Relationship Id="rId143" Type="http://schemas.openxmlformats.org/officeDocument/2006/relationships/hyperlink" Target="http://ghdx.healthdata.org/gbd-2016" TargetMode="External"/><Relationship Id="rId264" Type="http://schemas.openxmlformats.org/officeDocument/2006/relationships/hyperlink" Target="https://www.guttmacher.org/report/adding-it-costs-and-benefits-investing-sexual-and-reproductive-health-2014-methodology" TargetMode="External"/><Relationship Id="rId385" Type="http://schemas.openxmlformats.org/officeDocument/2006/relationships/hyperlink" Target="http://apps.who.int/iris/bitstream/10665/246174/1/WHO-HIV-2016.14-eng.pdf" TargetMode="External"/><Relationship Id="rId142" Type="http://schemas.openxmlformats.org/officeDocument/2006/relationships/hyperlink" Target="https://www.ncbi.nlm.nih.gov/pubmed/18304274" TargetMode="External"/><Relationship Id="rId263" Type="http://schemas.openxmlformats.org/officeDocument/2006/relationships/hyperlink" Target="https://www.tm.mahidol.ac.th/seameo/2003-34-suppl-3/southeast-2003-vol-34-supp-3-p-215.pdf" TargetMode="External"/><Relationship Id="rId384" Type="http://schemas.openxmlformats.org/officeDocument/2006/relationships/hyperlink" Target="https://bmchealthservres.biomedcentral.com/articles/10.1186/1472-6963-14-31" TargetMode="External"/><Relationship Id="rId141" Type="http://schemas.openxmlformats.org/officeDocument/2006/relationships/hyperlink" Target="https://www.guttmacher.org/report/adding-it-costs-and-benefits-investing-sexual-and-reproductive-health-2014-methodology" TargetMode="External"/><Relationship Id="rId262" Type="http://schemas.openxmlformats.org/officeDocument/2006/relationships/hyperlink" Target="https://www.thelancet.com/journals/lancet/article/PIIS0140-6736(18)30665-2/fulltext?dgcid=raven_jbs_etoc_email" TargetMode="External"/><Relationship Id="rId383" Type="http://schemas.openxmlformats.org/officeDocument/2006/relationships/hyperlink" Target="https://www.guttmacher.org/report/adding-it-costs-and-benefits-investing-sexual-and-reproductive-health-2014-methodology" TargetMode="External"/><Relationship Id="rId140" Type="http://schemas.openxmlformats.org/officeDocument/2006/relationships/hyperlink" Target="http://ghdx.healthdata.org/gbd-2016" TargetMode="External"/><Relationship Id="rId261" Type="http://schemas.openxmlformats.org/officeDocument/2006/relationships/hyperlink" Target="http://ghdx.healthdata.org/gbd-2016" TargetMode="External"/><Relationship Id="rId382" Type="http://schemas.openxmlformats.org/officeDocument/2006/relationships/hyperlink" Target="https://www.unicef.org/supply/index_57476.html" TargetMode="External"/><Relationship Id="rId5" Type="http://schemas.openxmlformats.org/officeDocument/2006/relationships/hyperlink" Target="https://www.ncbi.nlm.nih.gov/pubmed/12390603" TargetMode="External"/><Relationship Id="rId147" Type="http://schemas.openxmlformats.org/officeDocument/2006/relationships/hyperlink" Target="https://www.guttmacher.org/report/adding-it-costs-and-benefits-investing-sexual-and-reproductive-health-2014-methodology" TargetMode="External"/><Relationship Id="rId268" Type="http://schemas.openxmlformats.org/officeDocument/2006/relationships/hyperlink" Target="https://www.thelancet.com/journals/lancet/article/PIIS0140-6736(18)30665-2/fulltext?dgcid=raven_jbs_etoc_email" TargetMode="External"/><Relationship Id="rId389" Type="http://schemas.openxmlformats.org/officeDocument/2006/relationships/hyperlink" Target="https://journals.plos.org/plosone/article?id=10.1371/journal.pone.0054587" TargetMode="External"/><Relationship Id="rId6" Type="http://schemas.openxmlformats.org/officeDocument/2006/relationships/hyperlink" Target="https://www.guttmacher.org/report/adding-it-costs-and-benefits-investing-sexual-and-reproductive-health-2014-methodology" TargetMode="External"/><Relationship Id="rId146" Type="http://schemas.openxmlformats.org/officeDocument/2006/relationships/hyperlink" Target="http://ghdx.healthdata.org/gbd-2016" TargetMode="External"/><Relationship Id="rId267" Type="http://schemas.openxmlformats.org/officeDocument/2006/relationships/hyperlink" Target="http://ghdx.healthdata.org/gbd-2016" TargetMode="External"/><Relationship Id="rId388" Type="http://schemas.openxmlformats.org/officeDocument/2006/relationships/hyperlink" Target="http://apps.who.int/gho/data/view.main.57058ALL" TargetMode="External"/><Relationship Id="rId7" Type="http://schemas.openxmlformats.org/officeDocument/2006/relationships/hyperlink" Target="http://countdown2030.org/2015/countdown-data" TargetMode="External"/><Relationship Id="rId145" Type="http://schemas.openxmlformats.org/officeDocument/2006/relationships/hyperlink" Target="http://journals.plos.org/plosntds/article?id=10.1371/journal.pntd.0001818" TargetMode="External"/><Relationship Id="rId266" Type="http://schemas.openxmlformats.org/officeDocument/2006/relationships/hyperlink" Target="https://www.tm.mahidol.ac.th/seameo/2003-34-suppl-3/southeast-2003-vol-34-supp-3-p-215.pdf" TargetMode="External"/><Relationship Id="rId387" Type="http://schemas.openxmlformats.org/officeDocument/2006/relationships/hyperlink" Target="http://docserver.ingentaconnect.com/deliver/connect/iuatld/10273719/v10n6/s11.pdf?expires=1580505843&amp;id=0000&amp;titleid=3764&amp;checksum=1D2A8CDF5A5E5AA240A29DCADA81764B" TargetMode="External"/><Relationship Id="rId8" Type="http://schemas.openxmlformats.org/officeDocument/2006/relationships/hyperlink" Target="https://www.unicef.org/supply/index_57476.html" TargetMode="External"/><Relationship Id="rId144" Type="http://schemas.openxmlformats.org/officeDocument/2006/relationships/hyperlink" Target="https://www.guttmacher.org/report/adding-it-costs-and-benefits-investing-sexual-and-reproductive-health-2014-methodology" TargetMode="External"/><Relationship Id="rId265" Type="http://schemas.openxmlformats.org/officeDocument/2006/relationships/hyperlink" Target="https://www.thelancet.com/journals/lancet/article/PIIS0140-6736(18)30665-2/fulltext?dgcid=raven_jbs_etoc_email" TargetMode="External"/><Relationship Id="rId386" Type="http://schemas.openxmlformats.org/officeDocument/2006/relationships/hyperlink" Target="http://apps.who.int/iris/bitstream/10665/246174/1/WHO-HIV-2016.14-eng.pdf" TargetMode="External"/><Relationship Id="rId260" Type="http://schemas.openxmlformats.org/officeDocument/2006/relationships/hyperlink" Target="https://www.ncbi.nlm.nih.gov/pmc/articles/PMC3482995/" TargetMode="External"/><Relationship Id="rId381" Type="http://schemas.openxmlformats.org/officeDocument/2006/relationships/hyperlink" Target="https://apps.who.int/gho/data/node.main.624?lang=en" TargetMode="External"/><Relationship Id="rId380" Type="http://schemas.openxmlformats.org/officeDocument/2006/relationships/hyperlink" Target="https://sti.bmj.com/content/sextrans/88/7/498.full.pdf" TargetMode="External"/><Relationship Id="rId139" Type="http://schemas.openxmlformats.org/officeDocument/2006/relationships/hyperlink" Target="https://www.ncbi.nlm.nih.gov/pubmed/18222556" TargetMode="External"/><Relationship Id="rId138" Type="http://schemas.openxmlformats.org/officeDocument/2006/relationships/hyperlink" Target="https://www.guttmacher.org/report/adding-it-costs-and-benefits-investing-sexual-and-reproductive-health-2014-methodology" TargetMode="External"/><Relationship Id="rId259" Type="http://schemas.openxmlformats.org/officeDocument/2006/relationships/hyperlink" Target="https://www.thelancet.com/journals/lancet/article/PIIS0140-6736(18)30665-2/fulltext?dgcid=raven_jbs_etoc_email" TargetMode="External"/><Relationship Id="rId137" Type="http://schemas.openxmlformats.org/officeDocument/2006/relationships/hyperlink" Target="http://ghdx.healthdata.org/gbd-2016" TargetMode="External"/><Relationship Id="rId258" Type="http://schemas.openxmlformats.org/officeDocument/2006/relationships/hyperlink" Target="http://ghdx.healthdata.org/gbd-2016" TargetMode="External"/><Relationship Id="rId379" Type="http://schemas.openxmlformats.org/officeDocument/2006/relationships/hyperlink" Target="https://data.worldbank.org/indicator/SH.HIV.ARTC.ZS" TargetMode="External"/><Relationship Id="rId132" Type="http://schemas.openxmlformats.org/officeDocument/2006/relationships/hyperlink" Target="https://malariajournal.biomedcentral.com/articles/10.1186/s12936-016-1418-z" TargetMode="External"/><Relationship Id="rId253" Type="http://schemas.openxmlformats.org/officeDocument/2006/relationships/hyperlink" Target="https://www.thelancet.com/journals/lancet/article/PIIS0140-6736(18)30665-2/fulltext?dgcid=raven_jbs_etoc_email" TargetMode="External"/><Relationship Id="rId374" Type="http://schemas.openxmlformats.org/officeDocument/2006/relationships/hyperlink" Target="https://www.ncbi.nlm.nih.gov/pmc/articles/PMC2765914/" TargetMode="External"/><Relationship Id="rId495" Type="http://schemas.openxmlformats.org/officeDocument/2006/relationships/hyperlink" Target="https://www.thelancet.com/journals/lancet/article/PIIS0140-6736(18)30665-2/fulltext?dgcid=raven_jbs_etoc_email" TargetMode="External"/><Relationship Id="rId131" Type="http://schemas.openxmlformats.org/officeDocument/2006/relationships/hyperlink" Target="http://countdown2030.org/2015/countdown-data" TargetMode="External"/><Relationship Id="rId252" Type="http://schemas.openxmlformats.org/officeDocument/2006/relationships/hyperlink" Target="https://www.thelancet.com/journals/langlo/article/PIIS2214-109X(15)70115-4/fulltext" TargetMode="External"/><Relationship Id="rId373" Type="http://schemas.openxmlformats.org/officeDocument/2006/relationships/hyperlink" Target="https://apps.who.int/gho/data/node.main.624?lang=en" TargetMode="External"/><Relationship Id="rId494" Type="http://schemas.openxmlformats.org/officeDocument/2006/relationships/hyperlink" Target="https://www.ncbi.nlm.nih.gov/pubmed/24409297" TargetMode="External"/><Relationship Id="rId130" Type="http://schemas.openxmlformats.org/officeDocument/2006/relationships/hyperlink" Target="https://www.guttmacher.org/report/adding-it-costs-and-benefits-investing-sexual-and-reproductive-health-2014-methodology" TargetMode="External"/><Relationship Id="rId251" Type="http://schemas.openxmlformats.org/officeDocument/2006/relationships/hyperlink" Target="https://www.thelancet.com/journals/langlo/article/PIIS2214-109X(15)70086-0/fulltext" TargetMode="External"/><Relationship Id="rId372" Type="http://schemas.openxmlformats.org/officeDocument/2006/relationships/hyperlink" Target="https://www.sciencedirect.com/science/article/pii/S0166354215000054" TargetMode="External"/><Relationship Id="rId493" Type="http://schemas.openxmlformats.org/officeDocument/2006/relationships/hyperlink" Target="https://www.researchgate.net/publication/228385588_The_Challenge_of_Improving_Water_and_Sanitation_Services_in_Less_Developed_Countries" TargetMode="External"/><Relationship Id="rId250" Type="http://schemas.openxmlformats.org/officeDocument/2006/relationships/hyperlink" Target="https://www.thelancet.com/journals/lancet/article/PIIS0140-6736(15)00469-9/fulltext" TargetMode="External"/><Relationship Id="rId371" Type="http://schemas.openxmlformats.org/officeDocument/2006/relationships/hyperlink" Target="https://apps.who.int/gho/data/node.main.624?lang=en" TargetMode="External"/><Relationship Id="rId492" Type="http://schemas.openxmlformats.org/officeDocument/2006/relationships/hyperlink" Target="https://www.thelancet.com/journals/lancet/article/PIIS0140-6736(18)30665-2/fulltext?dgcid=raven_jbs_etoc_email" TargetMode="External"/><Relationship Id="rId136" Type="http://schemas.openxmlformats.org/officeDocument/2006/relationships/hyperlink" Target="https://www.who.int/malaria/publications/world-malaria-report-2015/report/en/" TargetMode="External"/><Relationship Id="rId257" Type="http://schemas.openxmlformats.org/officeDocument/2006/relationships/hyperlink" Target="https://www.ncbi.nlm.nih.gov/pubmed/?term=McGann%2C+The+Journal+of+Pediatrics+167.6+(2015)%3A+1314-1319" TargetMode="External"/><Relationship Id="rId378" Type="http://schemas.openxmlformats.org/officeDocument/2006/relationships/hyperlink" Target="https://journals.plos.org/plosmedicine/article?id=10.1371/journal.pmed.1001123" TargetMode="External"/><Relationship Id="rId499" Type="http://schemas.openxmlformats.org/officeDocument/2006/relationships/hyperlink" Target="https://www.thelancet.com/journals/lancet/article/PIIS0140-6736(18)30665-2/fulltext?dgcid=raven_jbs_etoc_email" TargetMode="External"/><Relationship Id="rId135" Type="http://schemas.openxmlformats.org/officeDocument/2006/relationships/hyperlink" Target="http://ghdx.healthdata.org/gbd-2016" TargetMode="External"/><Relationship Id="rId256" Type="http://schemas.openxmlformats.org/officeDocument/2006/relationships/hyperlink" Target="https://www.thelancet.com/journals/lancet/article/PIIS0140-6736(18)30665-2/fulltext?dgcid=raven_jbs_etoc_email" TargetMode="External"/><Relationship Id="rId377" Type="http://schemas.openxmlformats.org/officeDocument/2006/relationships/hyperlink" Target="https://www.guttmacher.org/report/adding-it-costs-and-benefits-investing-sexual-and-reproductive-health-2014-methodology" TargetMode="External"/><Relationship Id="rId498" Type="http://schemas.openxmlformats.org/officeDocument/2006/relationships/hyperlink" Target="https://www.ncbi.nlm.nih.gov/pubmed/24409297" TargetMode="External"/><Relationship Id="rId134" Type="http://schemas.openxmlformats.org/officeDocument/2006/relationships/hyperlink" Target="https://www.guttmacher.org/report/adding-it-costs-and-benefits-investing-sexual-and-reproductive-health-2014-methodology" TargetMode="External"/><Relationship Id="rId255" Type="http://schemas.openxmlformats.org/officeDocument/2006/relationships/hyperlink" Target="http://ghdx.healthdata.org/gbd-2016" TargetMode="External"/><Relationship Id="rId376" Type="http://schemas.openxmlformats.org/officeDocument/2006/relationships/hyperlink" Target="https://www.guttmacher.org/report/adding-it-costs-and-benefits-investing-sexual-and-reproductive-health-2014-methodology" TargetMode="External"/><Relationship Id="rId497" Type="http://schemas.openxmlformats.org/officeDocument/2006/relationships/hyperlink" Target="https://www.thelancet.com/journals/lancet/article/PIIS0140-6736(18)30665-2/fulltext?dgcid=raven_jbs_etoc_email" TargetMode="External"/><Relationship Id="rId133" Type="http://schemas.openxmlformats.org/officeDocument/2006/relationships/hyperlink" Target="http://ghdx.healthdata.org/gbd-2016" TargetMode="External"/><Relationship Id="rId254" Type="http://schemas.openxmlformats.org/officeDocument/2006/relationships/hyperlink" Target="https://apps.who.int/medicinedocs/documents/s21982en/s21982en.pdf" TargetMode="External"/><Relationship Id="rId375" Type="http://schemas.openxmlformats.org/officeDocument/2006/relationships/hyperlink" Target="https://www.guttmacher.org/report/adding-it-costs-and-benefits-investing-sexual-and-reproductive-health-2014-methodology" TargetMode="External"/><Relationship Id="rId496" Type="http://schemas.openxmlformats.org/officeDocument/2006/relationships/hyperlink" Target="https://www.ncbi.nlm.nih.gov/pubmed/24409297" TargetMode="External"/><Relationship Id="rId172" Type="http://schemas.openxmlformats.org/officeDocument/2006/relationships/hyperlink" Target="https://onlinelibrary.wiley.com/doi/full/10.1111/j.1365-3156.2009.02304.x" TargetMode="External"/><Relationship Id="rId293" Type="http://schemas.openxmlformats.org/officeDocument/2006/relationships/hyperlink" Target="https://www.thelancet.com/journals/langlo/article/PIIS2214-109X(15)70115-4/fulltext" TargetMode="External"/><Relationship Id="rId171" Type="http://schemas.openxmlformats.org/officeDocument/2006/relationships/hyperlink" Target="https://www.guttmacher.org/report/adding-it-costs-and-benefits-investing-sexual-and-reproductive-health-2014-methodology" TargetMode="External"/><Relationship Id="rId292" Type="http://schemas.openxmlformats.org/officeDocument/2006/relationships/hyperlink" Target="https://www.thelancet.com/journals/langlo/article/PIIS2214-109X(15)70086-0/fulltext" TargetMode="External"/><Relationship Id="rId170" Type="http://schemas.openxmlformats.org/officeDocument/2006/relationships/hyperlink" Target="https://www.guttmacher.org/report/adding-it-costs-and-benefits-investing-sexual-and-reproductive-health-2014-methodology" TargetMode="External"/><Relationship Id="rId291" Type="http://schemas.openxmlformats.org/officeDocument/2006/relationships/hyperlink" Target="https://www.thelancet.com/journals/langlo/article/PIIS2214-109X(15)70115-4/fulltext" TargetMode="External"/><Relationship Id="rId290" Type="http://schemas.openxmlformats.org/officeDocument/2006/relationships/hyperlink" Target="http://ghdx.healthdata.org/gbd-2016" TargetMode="External"/><Relationship Id="rId165" Type="http://schemas.openxmlformats.org/officeDocument/2006/relationships/hyperlink" Target="https://www.who.int/choice/cost-effectiveness/en/" TargetMode="External"/><Relationship Id="rId286" Type="http://schemas.openxmlformats.org/officeDocument/2006/relationships/hyperlink" Target="https://www.thelancet.com/journals/langlo/article/PIIS2214-109X(15)70086-0/fulltext" TargetMode="External"/><Relationship Id="rId164" Type="http://schemas.openxmlformats.org/officeDocument/2006/relationships/hyperlink" Target="http://ghdx.healthdata.org/gbd-2016" TargetMode="External"/><Relationship Id="rId285" Type="http://schemas.openxmlformats.org/officeDocument/2006/relationships/hyperlink" Target="https://www.thelancet.com/journals/langlo/article/PIIS2214-109X(15)70115-4/fulltext" TargetMode="External"/><Relationship Id="rId163" Type="http://schemas.openxmlformats.org/officeDocument/2006/relationships/hyperlink" Target="https://www.who.int/choice/cost-effectiveness/en/" TargetMode="External"/><Relationship Id="rId284" Type="http://schemas.openxmlformats.org/officeDocument/2006/relationships/hyperlink" Target="https://www.thelancet.com/journals/langlo/article/PIIS2214-109X(15)70086-0/fulltext" TargetMode="External"/><Relationship Id="rId162" Type="http://schemas.openxmlformats.org/officeDocument/2006/relationships/hyperlink" Target="https://www.thelancet.com/journals/lancet/article/PIIS0140-6736(18)30665-2/fulltext?dgcid=raven_jbs_etoc_email" TargetMode="External"/><Relationship Id="rId283" Type="http://schemas.openxmlformats.org/officeDocument/2006/relationships/hyperlink" Target="https://www.thelancet.com/journals/langlo/article/PIIS2214-109X(15)70115-4/fulltext" TargetMode="External"/><Relationship Id="rId169" Type="http://schemas.openxmlformats.org/officeDocument/2006/relationships/hyperlink" Target="https://www.guttmacher.org/report/adding-it-costs-and-benefits-investing-sexual-and-reproductive-health-2014-methodology" TargetMode="External"/><Relationship Id="rId168" Type="http://schemas.openxmlformats.org/officeDocument/2006/relationships/hyperlink" Target="https://www.thelancet.com/journals/lancet/article/PIIS0140-6736(18)30665-2/fulltext?dgcid=raven_jbs_etoc_email" TargetMode="External"/><Relationship Id="rId289" Type="http://schemas.openxmlformats.org/officeDocument/2006/relationships/hyperlink" Target="https://www.thelancet.com/journals/langlo/article/PIIS2214-109X(15)70086-0/fulltext" TargetMode="External"/><Relationship Id="rId167" Type="http://schemas.openxmlformats.org/officeDocument/2006/relationships/hyperlink" Target="http://apps.who.int/gho/data/node.main.A1444?lang=en&amp;showonly=HWF" TargetMode="External"/><Relationship Id="rId288" Type="http://schemas.openxmlformats.org/officeDocument/2006/relationships/hyperlink" Target="https://www.thelancet.com/journals/langlo/article/PIIS2214-109X(15)70115-4/fulltext" TargetMode="External"/><Relationship Id="rId166" Type="http://schemas.openxmlformats.org/officeDocument/2006/relationships/hyperlink" Target="https://resource-allocation.biomedcentral.com/articles/10.1186/1478-7547-11-28" TargetMode="External"/><Relationship Id="rId287" Type="http://schemas.openxmlformats.org/officeDocument/2006/relationships/hyperlink" Target="https://www.sciencedirect.com/science/article/pii/S2214109X1730222X" TargetMode="External"/><Relationship Id="rId161" Type="http://schemas.openxmlformats.org/officeDocument/2006/relationships/hyperlink" Target="http://ghdx.healthdata.org/gbd-2016" TargetMode="External"/><Relationship Id="rId282" Type="http://schemas.openxmlformats.org/officeDocument/2006/relationships/hyperlink" Target="https://www.thelancet.com/journals/langlo/article/PIIS2214-109X(15)70086-0/fulltext" TargetMode="External"/><Relationship Id="rId160" Type="http://schemas.openxmlformats.org/officeDocument/2006/relationships/hyperlink" Target="http://documents.worldbank.org/curated/en/612341468147856529/pdf/691450ESW0whit0D0ESW120PPPvol120web.pdf" TargetMode="External"/><Relationship Id="rId281" Type="http://schemas.openxmlformats.org/officeDocument/2006/relationships/hyperlink" Target="https://www.thelancet.com/journals/langlo/article/PIIS2214-109X(15)70115-4/fulltext" TargetMode="External"/><Relationship Id="rId280" Type="http://schemas.openxmlformats.org/officeDocument/2006/relationships/hyperlink" Target="https://www.thelancet.com/journals/langlo/article/PIIS2214-109X(15)70086-0/fulltext" TargetMode="External"/><Relationship Id="rId159" Type="http://schemas.openxmlformats.org/officeDocument/2006/relationships/hyperlink" Target="https://www.thelancet.com/journals/lancet/article/PIIS0140-6736(18)30665-2/fulltext?dgcid=raven_jbs_etoc_email" TargetMode="External"/><Relationship Id="rId154" Type="http://schemas.openxmlformats.org/officeDocument/2006/relationships/hyperlink" Target="https://journals.plos.org/plosntds/article?id=10.1371/journal.pntd.0003165" TargetMode="External"/><Relationship Id="rId275" Type="http://schemas.openxmlformats.org/officeDocument/2006/relationships/hyperlink" Target="https://www.thelancet.com/journals/langlo/article/PIIS2214-109X(15)70086-0/fulltext" TargetMode="External"/><Relationship Id="rId396" Type="http://schemas.openxmlformats.org/officeDocument/2006/relationships/hyperlink" Target="https://www.guttmacher.org/report/adding-it-costs-and-benefits-investing-sexual-and-reproductive-health-2014-methodology" TargetMode="External"/><Relationship Id="rId153" Type="http://schemas.openxmlformats.org/officeDocument/2006/relationships/hyperlink" Target="https://www.guttmacher.org/report/adding-it-costs-and-benefits-investing-sexual-and-reproductive-health-2014-methodology" TargetMode="External"/><Relationship Id="rId274" Type="http://schemas.openxmlformats.org/officeDocument/2006/relationships/hyperlink" Target="https://www.thelancet.com/journals/lancet/article/PIIS0140-6736(18)30665-2/fulltext?dgcid=raven_jbs_etoc_email" TargetMode="External"/><Relationship Id="rId395" Type="http://schemas.openxmlformats.org/officeDocument/2006/relationships/hyperlink" Target="https://data.worldbank.org/indicator/SH.HIV.ARTC.ZS" TargetMode="External"/><Relationship Id="rId152" Type="http://schemas.openxmlformats.org/officeDocument/2006/relationships/hyperlink" Target="http://ghdx.healthdata.org/gbd-2016" TargetMode="External"/><Relationship Id="rId273" Type="http://schemas.openxmlformats.org/officeDocument/2006/relationships/hyperlink" Target="http://ghdx.healthdata.org/gbd-2016" TargetMode="External"/><Relationship Id="rId394" Type="http://schemas.openxmlformats.org/officeDocument/2006/relationships/hyperlink" Target="http://docserver.ingentaconnect.com/deliver/connect/iuatld/10273719/v10n6/s11.pdf?expires=1580507859&amp;id=0000&amp;titleid=3764&amp;checksum=5F034C6ABD48D88BE78BDCC8CF09CADD" TargetMode="External"/><Relationship Id="rId151" Type="http://schemas.openxmlformats.org/officeDocument/2006/relationships/hyperlink" Target="https://www.ncbi.nlm.nih.gov/pmc/articles/PMC3854893/" TargetMode="External"/><Relationship Id="rId272" Type="http://schemas.openxmlformats.org/officeDocument/2006/relationships/hyperlink" Target="https://resource-allocation.biomedcentral.com/articles/10.1186/1478-7547-4-2" TargetMode="External"/><Relationship Id="rId393" Type="http://schemas.openxmlformats.org/officeDocument/2006/relationships/hyperlink" Target="https://www.guttmacher.org/report/adding-it-costs-and-benefits-investing-sexual-and-reproductive-health-2014-methodology" TargetMode="External"/><Relationship Id="rId158" Type="http://schemas.openxmlformats.org/officeDocument/2006/relationships/hyperlink" Target="http://ghdx.healthdata.org/gbd-2016" TargetMode="External"/><Relationship Id="rId279" Type="http://schemas.openxmlformats.org/officeDocument/2006/relationships/hyperlink" Target="https://www.thelancet.com/journals/langlo/article/PIIS2214-109X(15)70115-4/fulltext" TargetMode="External"/><Relationship Id="rId157" Type="http://schemas.openxmlformats.org/officeDocument/2006/relationships/hyperlink" Target="http://documents.worldbank.org/curated/en/612341468147856529/pdf/691450ESW0whit0D0ESW120PPPvol120web.pdf" TargetMode="External"/><Relationship Id="rId278" Type="http://schemas.openxmlformats.org/officeDocument/2006/relationships/hyperlink" Target="https://www.thelancet.com/journals/langlo/article/PIIS2214-109X(15)70086-0/fulltext" TargetMode="External"/><Relationship Id="rId399" Type="http://schemas.openxmlformats.org/officeDocument/2006/relationships/hyperlink" Target="https://www.ncbi.nlm.nih.gov/pmc/articles/PMC2928117/" TargetMode="External"/><Relationship Id="rId156" Type="http://schemas.openxmlformats.org/officeDocument/2006/relationships/hyperlink" Target="https://www.guttmacher.org/report/adding-it-costs-and-benefits-investing-sexual-and-reproductive-health-2014-methodology" TargetMode="External"/><Relationship Id="rId277" Type="http://schemas.openxmlformats.org/officeDocument/2006/relationships/hyperlink" Target="https://www.thelancet.com/journals/langlo/article/PIIS2214-109X(15)70115-4/fulltext" TargetMode="External"/><Relationship Id="rId398" Type="http://schemas.openxmlformats.org/officeDocument/2006/relationships/hyperlink" Target="https://www.guttmacher.org/report/adding-it-costs-and-benefits-investing-sexual-and-reproductive-health-2014-methodology" TargetMode="External"/><Relationship Id="rId155" Type="http://schemas.openxmlformats.org/officeDocument/2006/relationships/hyperlink" Target="https://apps.who.int/gho/data/node.main.NTDYAWSNUM?lang=en" TargetMode="External"/><Relationship Id="rId276" Type="http://schemas.openxmlformats.org/officeDocument/2006/relationships/hyperlink" Target="http://ghdx.healthdata.org/gbd-2016" TargetMode="External"/><Relationship Id="rId397" Type="http://schemas.openxmlformats.org/officeDocument/2006/relationships/hyperlink" Target="https://www.sciencedirect.com/science/article/pii/S0140673612608204" TargetMode="External"/><Relationship Id="rId40" Type="http://schemas.openxmlformats.org/officeDocument/2006/relationships/hyperlink" Target="https://www.unicef.org/supply/index_57476.html" TargetMode="External"/><Relationship Id="rId42" Type="http://schemas.openxmlformats.org/officeDocument/2006/relationships/hyperlink" Target="https://apps.who.int/gho/data/node.main.A824?lang=en" TargetMode="External"/><Relationship Id="rId41" Type="http://schemas.openxmlformats.org/officeDocument/2006/relationships/hyperlink" Target="https://www.guttmacher.org/report/adding-it-costs-and-benefits-investing-sexual-and-reproductive-health-2014-methodology" TargetMode="External"/><Relationship Id="rId44" Type="http://schemas.openxmlformats.org/officeDocument/2006/relationships/hyperlink" Target="http://ghdx.healthdata.org/gbd-2016" TargetMode="External"/><Relationship Id="rId43" Type="http://schemas.openxmlformats.org/officeDocument/2006/relationships/hyperlink" Target="https://www.unicef.org/supply/index_57476.html" TargetMode="External"/><Relationship Id="rId46" Type="http://schemas.openxmlformats.org/officeDocument/2006/relationships/hyperlink" Target="https://www.unicef.org/supply/index_57476.html" TargetMode="External"/><Relationship Id="rId45" Type="http://schemas.openxmlformats.org/officeDocument/2006/relationships/hyperlink" Target="https://apps.who.int/gho/data/node.main.A824?lang=en" TargetMode="External"/><Relationship Id="rId509" Type="http://schemas.openxmlformats.org/officeDocument/2006/relationships/hyperlink" Target="https://www.guttmacher.org/report/adding-it-costs-and-benefits-investing-sexual-and-reproductive-health-2014-methodology" TargetMode="External"/><Relationship Id="rId508" Type="http://schemas.openxmlformats.org/officeDocument/2006/relationships/hyperlink" Target="https://journals.plos.org/plosntds/article?id=10.1371/journal.pntd.0000363" TargetMode="External"/><Relationship Id="rId503" Type="http://schemas.openxmlformats.org/officeDocument/2006/relationships/hyperlink" Target="http://apps.who.int/gho/data/view.main.57058ALL" TargetMode="External"/><Relationship Id="rId502" Type="http://schemas.openxmlformats.org/officeDocument/2006/relationships/hyperlink" Target="https://www.ncbi.nlm.nih.gov/pmc/articles/PMC4015580/pdf/tropmed-90-866.pdf" TargetMode="External"/><Relationship Id="rId501" Type="http://schemas.openxmlformats.org/officeDocument/2006/relationships/hyperlink" Target="https://www.guttmacher.org/report/adding-it-costs-and-benefits-investing-sexual-and-reproductive-health-2014-methodology" TargetMode="External"/><Relationship Id="rId500" Type="http://schemas.openxmlformats.org/officeDocument/2006/relationships/hyperlink" Target="https://resource-allocation.biomedcentral.com/articles/10.1186/1478-7547-11-28" TargetMode="External"/><Relationship Id="rId507" Type="http://schemas.openxmlformats.org/officeDocument/2006/relationships/hyperlink" Target="https://www.guttmacher.org/report/adding-it-costs-and-benefits-investing-sexual-and-reproductive-health-2014-methodology" TargetMode="External"/><Relationship Id="rId506" Type="http://schemas.openxmlformats.org/officeDocument/2006/relationships/hyperlink" Target="https://journals.plos.org/plosntds/article?id=10.1371/journal.pntd.0000363" TargetMode="External"/><Relationship Id="rId505" Type="http://schemas.openxmlformats.org/officeDocument/2006/relationships/hyperlink" Target="https://www.guttmacher.org/report/adding-it-costs-and-benefits-investing-sexual-and-reproductive-health-2014-methodology" TargetMode="External"/><Relationship Id="rId504" Type="http://schemas.openxmlformats.org/officeDocument/2006/relationships/hyperlink" Target="https://journals.plos.org/plosntds/article?id=10.1371/journal.pntd.0000363" TargetMode="External"/><Relationship Id="rId48" Type="http://schemas.openxmlformats.org/officeDocument/2006/relationships/hyperlink" Target="https://apps.who.int/gho/data/node.main.A824?lang=en" TargetMode="External"/><Relationship Id="rId47" Type="http://schemas.openxmlformats.org/officeDocument/2006/relationships/hyperlink" Target="http://ghdx.healthdata.org/gbd-2016" TargetMode="External"/><Relationship Id="rId49" Type="http://schemas.openxmlformats.org/officeDocument/2006/relationships/hyperlink" Target="https://www.ncbi.nlm.nih.gov/pmc/articles/PMC4188563/" TargetMode="External"/><Relationship Id="rId31" Type="http://schemas.openxmlformats.org/officeDocument/2006/relationships/hyperlink" Target="https://apps.who.int/gho/data/node.main.A824?lang=en" TargetMode="External"/><Relationship Id="rId30" Type="http://schemas.openxmlformats.org/officeDocument/2006/relationships/hyperlink" Target="https://www.guttmacher.org/report/adding-it-costs-and-benefits-investing-sexual-and-reproductive-health-2014-methodology" TargetMode="External"/><Relationship Id="rId33" Type="http://schemas.openxmlformats.org/officeDocument/2006/relationships/hyperlink" Target="http://countdown2030.org/2015/countdown-data" TargetMode="External"/><Relationship Id="rId32" Type="http://schemas.openxmlformats.org/officeDocument/2006/relationships/hyperlink" Target="http://ghdx.healthdata.org/gbd-2016" TargetMode="External"/><Relationship Id="rId35" Type="http://schemas.openxmlformats.org/officeDocument/2006/relationships/hyperlink" Target="https://www.guttmacher.org/report/adding-it-costs-and-benefits-investing-sexual-and-reproductive-health-2014-methodology" TargetMode="External"/><Relationship Id="rId34" Type="http://schemas.openxmlformats.org/officeDocument/2006/relationships/hyperlink" Target="https://www.unicef.org/supply/index_57476.html" TargetMode="External"/><Relationship Id="rId37" Type="http://schemas.openxmlformats.org/officeDocument/2006/relationships/hyperlink" Target="https://www.unicef.org/supply/index_57476.html" TargetMode="External"/><Relationship Id="rId36" Type="http://schemas.openxmlformats.org/officeDocument/2006/relationships/hyperlink" Target="https://apps.who.int/gho/data/node.main.A824?lang=en" TargetMode="External"/><Relationship Id="rId39" Type="http://schemas.openxmlformats.org/officeDocument/2006/relationships/hyperlink" Target="https://apps.who.int/gho/data/node.main.A824?lang=en" TargetMode="External"/><Relationship Id="rId38" Type="http://schemas.openxmlformats.org/officeDocument/2006/relationships/hyperlink" Target="https://www.guttmacher.org/report/adding-it-costs-and-benefits-investing-sexual-and-reproductive-health-2014-methodology" TargetMode="External"/><Relationship Id="rId20" Type="http://schemas.openxmlformats.org/officeDocument/2006/relationships/hyperlink" Target="https://journals.sagepub.com/doi/pdf/10.1177/15648265060274S406" TargetMode="External"/><Relationship Id="rId22" Type="http://schemas.openxmlformats.org/officeDocument/2006/relationships/hyperlink" Target="http://countdown2030.org/2015/countdown-data" TargetMode="External"/><Relationship Id="rId21" Type="http://schemas.openxmlformats.org/officeDocument/2006/relationships/hyperlink" Target="http://countdown2030.org/2015/countdown-data" TargetMode="External"/><Relationship Id="rId24" Type="http://schemas.openxmlformats.org/officeDocument/2006/relationships/hyperlink" Target="http://ghdx.healthdata.org/gbd-2016" TargetMode="External"/><Relationship Id="rId23" Type="http://schemas.openxmlformats.org/officeDocument/2006/relationships/hyperlink" Target="http://www.scielosp.org/scielo.php?script=sci_arttext&amp;pid=S0042-96862003000400008" TargetMode="External"/><Relationship Id="rId409" Type="http://schemas.openxmlformats.org/officeDocument/2006/relationships/hyperlink" Target="https://www.thelancet.com/journals/lancet/article/PIIS0140-6736(18)30665-2/fulltext?dgcid=raven_jbs_etoc_email" TargetMode="External"/><Relationship Id="rId404" Type="http://schemas.openxmlformats.org/officeDocument/2006/relationships/hyperlink" Target="https://www.who.int/malaria/publications/world-malaria-report-2015/report/en/" TargetMode="External"/><Relationship Id="rId525" Type="http://schemas.openxmlformats.org/officeDocument/2006/relationships/hyperlink" Target="https://www.thelancet.com/journals/langlo/article/PIIS2214-109X(15)70086-0/fulltext" TargetMode="External"/><Relationship Id="rId403" Type="http://schemas.openxmlformats.org/officeDocument/2006/relationships/hyperlink" Target="https://onlinelibrary.wiley.com/doi/full/10.1111/irv.12254" TargetMode="External"/><Relationship Id="rId524" Type="http://schemas.openxmlformats.org/officeDocument/2006/relationships/hyperlink" Target="https://www.thelancet.com/journals/langlo/article/PIIS2214-109X(15)70115-4/fulltext" TargetMode="External"/><Relationship Id="rId402" Type="http://schemas.openxmlformats.org/officeDocument/2006/relationships/hyperlink" Target="https://www.who.int/malaria/publications/world-malaria-report-2015/report/en/" TargetMode="External"/><Relationship Id="rId523" Type="http://schemas.openxmlformats.org/officeDocument/2006/relationships/hyperlink" Target="http://globalclubfoot.com/clubfoot/" TargetMode="External"/><Relationship Id="rId401" Type="http://schemas.openxmlformats.org/officeDocument/2006/relationships/hyperlink" Target="https://www.ncbi.nlm.nih.gov/pmc/articles/PMC4257651/" TargetMode="External"/><Relationship Id="rId522" Type="http://schemas.openxmlformats.org/officeDocument/2006/relationships/hyperlink" Target="https://www.thelancet.com/journals/langlo/article/PIIS2214-109X(15)70086-0/fulltext" TargetMode="External"/><Relationship Id="rId408" Type="http://schemas.openxmlformats.org/officeDocument/2006/relationships/hyperlink" Target="http://documents.worldbank.org/curated/en/612341468147856529/pdf/691450ESW0whit0D0ESW120PPPvol120web.pdf" TargetMode="External"/><Relationship Id="rId529" Type="http://schemas.openxmlformats.org/officeDocument/2006/relationships/hyperlink" Target="https://www.thelancet.com/journals/langlo/article/PIIS2214-109X(15)70086-0/fulltext" TargetMode="External"/><Relationship Id="rId407" Type="http://schemas.openxmlformats.org/officeDocument/2006/relationships/hyperlink" Target="https://www.who.int/malaria/publications/world-malaria-report-2015/report/en/" TargetMode="External"/><Relationship Id="rId528" Type="http://schemas.openxmlformats.org/officeDocument/2006/relationships/hyperlink" Target="https://www.thelancet.com/journals/langlo/article/PIIS2214-109X(15)70115-4/fulltext" TargetMode="External"/><Relationship Id="rId406" Type="http://schemas.openxmlformats.org/officeDocument/2006/relationships/hyperlink" Target="https://www.guttmacher.org/report/adding-it-costs-and-benefits-investing-sexual-and-reproductive-health-2014-methodology" TargetMode="External"/><Relationship Id="rId527" Type="http://schemas.openxmlformats.org/officeDocument/2006/relationships/hyperlink" Target="https://www.ncbi.nlm.nih.gov/pubmed/?term=Chen%2C+World+journal+of+surgery+36.12+(2012)%3A+2802-2808." TargetMode="External"/><Relationship Id="rId405" Type="http://schemas.openxmlformats.org/officeDocument/2006/relationships/hyperlink" Target="https://journals.plos.org/plosone/article?id=10.1371/journal.pone.0107700" TargetMode="External"/><Relationship Id="rId526" Type="http://schemas.openxmlformats.org/officeDocument/2006/relationships/hyperlink" Target="https://www.thelancet.com/journals/langlo/article/PIIS2214-109X(15)70115-4/fulltext" TargetMode="External"/><Relationship Id="rId26" Type="http://schemas.openxmlformats.org/officeDocument/2006/relationships/hyperlink" Target="https://www.unicef.org/supply/index_57476.html" TargetMode="External"/><Relationship Id="rId25" Type="http://schemas.openxmlformats.org/officeDocument/2006/relationships/hyperlink" Target="https://www.who.int/malaria/publications/world-malaria-report-2015/report/en/" TargetMode="External"/><Relationship Id="rId28" Type="http://schemas.openxmlformats.org/officeDocument/2006/relationships/hyperlink" Target="https://apps.who.int/gho/data/node.main.A824?lang=en" TargetMode="External"/><Relationship Id="rId27" Type="http://schemas.openxmlformats.org/officeDocument/2006/relationships/hyperlink" Target="https://www.guttmacher.org/report/adding-it-costs-and-benefits-investing-sexual-and-reproductive-health-2014-methodology" TargetMode="External"/><Relationship Id="rId400" Type="http://schemas.openxmlformats.org/officeDocument/2006/relationships/hyperlink" Target="https://www.who.int/malaria/publications/world-malaria-report-2015/report/en/" TargetMode="External"/><Relationship Id="rId521" Type="http://schemas.openxmlformats.org/officeDocument/2006/relationships/hyperlink" Target="https://www.thelancet.com/journals/langlo/article/PIIS2214-109X(15)70115-4/fulltext" TargetMode="External"/><Relationship Id="rId29" Type="http://schemas.openxmlformats.org/officeDocument/2006/relationships/hyperlink" Target="https://www.unicef.org/supply/index_57476.html" TargetMode="External"/><Relationship Id="rId520" Type="http://schemas.openxmlformats.org/officeDocument/2006/relationships/hyperlink" Target="https://www.thelancet.com/journals/langlo/article/PIIS2214-109X(15)70086-0/fulltext" TargetMode="External"/><Relationship Id="rId11" Type="http://schemas.openxmlformats.org/officeDocument/2006/relationships/hyperlink" Target="https://www.unicef.org/supply/index_57476.html" TargetMode="External"/><Relationship Id="rId10" Type="http://schemas.openxmlformats.org/officeDocument/2006/relationships/hyperlink" Target="http://countdown2030.org/2015/countdown-data" TargetMode="External"/><Relationship Id="rId13" Type="http://schemas.openxmlformats.org/officeDocument/2006/relationships/hyperlink" Target="http://countdown2030.org/2015/countdown-data" TargetMode="External"/><Relationship Id="rId12" Type="http://schemas.openxmlformats.org/officeDocument/2006/relationships/hyperlink" Target="https://www.guttmacher.org/report/adding-it-costs-and-benefits-investing-sexual-and-reproductive-health-2014-methodology" TargetMode="External"/><Relationship Id="rId519" Type="http://schemas.openxmlformats.org/officeDocument/2006/relationships/hyperlink" Target="https://www.thelancet.com/journals/langlo/article/PIIS2214-109X(15)70115-4/fulltext" TargetMode="External"/><Relationship Id="rId514" Type="http://schemas.openxmlformats.org/officeDocument/2006/relationships/hyperlink" Target="http://documents.worldbank.org/curated/en/612341468147856529/pdf/691450ESW0whit0D0ESW120PPPvol120web.pdf" TargetMode="External"/><Relationship Id="rId513" Type="http://schemas.openxmlformats.org/officeDocument/2006/relationships/hyperlink" Target="https://www.thelancet.com/journals/lancet/article/PIIS0140-6736(18)30665-2/fulltext?dgcid=raven_jbs_etoc_email" TargetMode="External"/><Relationship Id="rId512" Type="http://schemas.openxmlformats.org/officeDocument/2006/relationships/hyperlink" Target="http://documents.worldbank.org/curated/en/612341468147856529/pdf/691450ESW0whit0D0ESW120PPPvol120web.pdf" TargetMode="External"/><Relationship Id="rId511" Type="http://schemas.openxmlformats.org/officeDocument/2006/relationships/hyperlink" Target="https://www.thelancet.com/journals/lancet/article/PIIS0140-6736(18)30665-2/fulltext?dgcid=raven_jbs_etoc_email" TargetMode="External"/><Relationship Id="rId518" Type="http://schemas.openxmlformats.org/officeDocument/2006/relationships/hyperlink" Target="https://www.thelancet.com/journals/langlo/article/PIIS2214-109X(15)70086-0/fulltext" TargetMode="External"/><Relationship Id="rId517" Type="http://schemas.openxmlformats.org/officeDocument/2006/relationships/hyperlink" Target="http://esa.un.org/unpd/wup/Publications/Files/WUP2014-Report.pdf" TargetMode="External"/><Relationship Id="rId516" Type="http://schemas.openxmlformats.org/officeDocument/2006/relationships/hyperlink" Target="https://www.ncbi.nlm.nih.gov/pubmed/?term=Prinja%2C+Indian+Pediatrics+50.9+(2013)%3A+839-846." TargetMode="External"/><Relationship Id="rId515" Type="http://schemas.openxmlformats.org/officeDocument/2006/relationships/hyperlink" Target="https://www.thelancet.com/journals/lancet/article/PIIS0140-6736(18)30665-2/fulltext?dgcid=raven_jbs_etoc_email" TargetMode="External"/><Relationship Id="rId15" Type="http://schemas.openxmlformats.org/officeDocument/2006/relationships/hyperlink" Target="http://ghdx.healthdata.org/gbd-2016" TargetMode="External"/><Relationship Id="rId14" Type="http://schemas.openxmlformats.org/officeDocument/2006/relationships/hyperlink" Target="http://journals.lww.com/aidsonline/Abstract/2008/03300/The_cost_effectiveness_of_cotrimoxazole.10.aspx" TargetMode="External"/><Relationship Id="rId17" Type="http://schemas.openxmlformats.org/officeDocument/2006/relationships/hyperlink" Target="https://www.bmj.com/content/331/7526/1177" TargetMode="External"/><Relationship Id="rId16" Type="http://schemas.openxmlformats.org/officeDocument/2006/relationships/hyperlink" Target="http://countdown2030.org/2015/countdown-data" TargetMode="External"/><Relationship Id="rId19" Type="http://schemas.openxmlformats.org/officeDocument/2006/relationships/hyperlink" Target="http://countdown2030.org/2015/countdown-data" TargetMode="External"/><Relationship Id="rId510" Type="http://schemas.openxmlformats.org/officeDocument/2006/relationships/hyperlink" Target="http://documents.worldbank.org/curated/en/612341468147856529/pdf/691450ESW0whit0D0ESW120PPPvol120web.pdf" TargetMode="External"/><Relationship Id="rId18" Type="http://schemas.openxmlformats.org/officeDocument/2006/relationships/hyperlink" Target="http://ghdx.healthdata.org/gbd-2016" TargetMode="External"/><Relationship Id="rId84" Type="http://schemas.openxmlformats.org/officeDocument/2006/relationships/hyperlink" Target="https://www.guttmacher.org/report/adding-it-costs-and-benefits-investing-sexual-and-reproductive-health-2014-methodology" TargetMode="External"/><Relationship Id="rId83" Type="http://schemas.openxmlformats.org/officeDocument/2006/relationships/hyperlink" Target="https://www.sciencedirect.com/science/article/pii/S0140673613609964?via%3Dihub" TargetMode="External"/><Relationship Id="rId86" Type="http://schemas.openxmlformats.org/officeDocument/2006/relationships/hyperlink" Target="https://apps.who.int/gho/data/node.main.624?lang=en" TargetMode="External"/><Relationship Id="rId85" Type="http://schemas.openxmlformats.org/officeDocument/2006/relationships/hyperlink" Target="https://www.ncbi.nlm.nih.gov/pmc/articles/PMC3225204/pdf/nihms316018.pdf" TargetMode="External"/><Relationship Id="rId88" Type="http://schemas.openxmlformats.org/officeDocument/2006/relationships/hyperlink" Target="https://apps.who.int/gho/data/node.main.624?lang=en" TargetMode="External"/><Relationship Id="rId87" Type="http://schemas.openxmlformats.org/officeDocument/2006/relationships/hyperlink" Target="https://onlinelibrary.wiley.com/doi/full/10.1111/j.1365-3156.2009.02304.x" TargetMode="External"/><Relationship Id="rId89" Type="http://schemas.openxmlformats.org/officeDocument/2006/relationships/hyperlink" Target="https://www.ncbi.nlm.nih.gov/pmc/articles/PMC2761777/" TargetMode="External"/><Relationship Id="rId80" Type="http://schemas.openxmlformats.org/officeDocument/2006/relationships/hyperlink" Target="https://journals.sagepub.com/doi/pdf/10.1177/15648265060274S406" TargetMode="External"/><Relationship Id="rId82" Type="http://schemas.openxmlformats.org/officeDocument/2006/relationships/hyperlink" Target="https://www.guttmacher.org/report/adding-it-costs-and-benefits-investing-sexual-and-reproductive-health-2014-methodology" TargetMode="External"/><Relationship Id="rId81" Type="http://schemas.openxmlformats.org/officeDocument/2006/relationships/hyperlink" Target="https://www.guttmacher.org/report/adding-it-costs-and-benefits-investing-sexual-and-reproductive-health-2014-methodology" TargetMode="External"/><Relationship Id="rId73" Type="http://schemas.openxmlformats.org/officeDocument/2006/relationships/hyperlink" Target="https://data.worldbank.org/indicator/SE.SEC.NENR" TargetMode="External"/><Relationship Id="rId72" Type="http://schemas.openxmlformats.org/officeDocument/2006/relationships/hyperlink" Target="http://thelancet.com/pdfs/journals/langlo/PIIS2214-109X(16)30099-7.pdf" TargetMode="External"/><Relationship Id="rId75" Type="http://schemas.openxmlformats.org/officeDocument/2006/relationships/hyperlink" Target="http://ghdx.healthdata.org/gbd-2016" TargetMode="External"/><Relationship Id="rId74" Type="http://schemas.openxmlformats.org/officeDocument/2006/relationships/hyperlink" Target="https://resource-allocation.biomedcentral.com/articles/10.1186/1478-7547-11-28" TargetMode="External"/><Relationship Id="rId77" Type="http://schemas.openxmlformats.org/officeDocument/2006/relationships/hyperlink" Target="https://resource-allocation.biomedcentral.com/articles/10.1186/1478-7547-11-28" TargetMode="External"/><Relationship Id="rId76" Type="http://schemas.openxmlformats.org/officeDocument/2006/relationships/hyperlink" Target="https://www.guttmacher.org/report/adding-it-costs-and-benefits-investing-sexual-and-reproductive-health-2014-methodology" TargetMode="External"/><Relationship Id="rId79" Type="http://schemas.openxmlformats.org/officeDocument/2006/relationships/hyperlink" Target="https://www.guttmacher.org/report/adding-it-costs-and-benefits-investing-sexual-and-reproductive-health-2014-methodology" TargetMode="External"/><Relationship Id="rId78" Type="http://schemas.openxmlformats.org/officeDocument/2006/relationships/hyperlink" Target="http://ghdx.healthdata.org/gbd-2016" TargetMode="External"/><Relationship Id="rId71" Type="http://schemas.openxmlformats.org/officeDocument/2006/relationships/hyperlink" Target="http://ghdx.healthdata.org/gbd-2016" TargetMode="External"/><Relationship Id="rId70" Type="http://schemas.openxmlformats.org/officeDocument/2006/relationships/hyperlink" Target="https://www.unicef.org/supply/files/HPV.pdf" TargetMode="External"/><Relationship Id="rId62" Type="http://schemas.openxmlformats.org/officeDocument/2006/relationships/hyperlink" Target="https://www.who.int/neglected_diseases/preventive_chemotherapy/sch/en/" TargetMode="External"/><Relationship Id="rId61" Type="http://schemas.openxmlformats.org/officeDocument/2006/relationships/hyperlink" Target="https://www.who.int/neglected_diseases/preventive_chemotherapy/sch/en/" TargetMode="External"/><Relationship Id="rId64" Type="http://schemas.openxmlformats.org/officeDocument/2006/relationships/hyperlink" Target="https://www.who.int/neglected_diseases/preventive_chemotherapy/sth/en/" TargetMode="External"/><Relationship Id="rId63" Type="http://schemas.openxmlformats.org/officeDocument/2006/relationships/hyperlink" Target="https://www.clinicalkey.com/" TargetMode="External"/><Relationship Id="rId66" Type="http://schemas.openxmlformats.org/officeDocument/2006/relationships/hyperlink" Target="https://www.tandfonline.com/doi/full/10.1080/09286580590932761" TargetMode="External"/><Relationship Id="rId65" Type="http://schemas.openxmlformats.org/officeDocument/2006/relationships/hyperlink" Target="https://www.who.int/neglected_diseases/preventive_chemotherapy/sth/en/" TargetMode="External"/><Relationship Id="rId68" Type="http://schemas.openxmlformats.org/officeDocument/2006/relationships/hyperlink" Target="https://www.who.int/neglected_diseases/preventive_chemotherapy/trachoma/en/" TargetMode="External"/><Relationship Id="rId67" Type="http://schemas.openxmlformats.org/officeDocument/2006/relationships/hyperlink" Target="https://www.who.int/neglected_diseases/preventive_chemotherapy/trachoma/en/" TargetMode="External"/><Relationship Id="rId60" Type="http://schemas.openxmlformats.org/officeDocument/2006/relationships/hyperlink" Target="https://www.clinicalkey.com/" TargetMode="External"/><Relationship Id="rId69" Type="http://schemas.openxmlformats.org/officeDocument/2006/relationships/hyperlink" Target="http://ghdx.healthdata.org/gbd-2016" TargetMode="External"/><Relationship Id="rId51" Type="http://schemas.openxmlformats.org/officeDocument/2006/relationships/hyperlink" Target="https://www.who.int/malaria/publications/world-malaria-report-2015/report/en/" TargetMode="External"/><Relationship Id="rId50" Type="http://schemas.openxmlformats.org/officeDocument/2006/relationships/hyperlink" Target="http://ghdx.healthdata.org/gbd-2016" TargetMode="External"/><Relationship Id="rId53" Type="http://schemas.openxmlformats.org/officeDocument/2006/relationships/hyperlink" Target="http://countdown2030.org/2015/countdown-data" TargetMode="External"/><Relationship Id="rId52" Type="http://schemas.openxmlformats.org/officeDocument/2006/relationships/hyperlink" Target="https://resource-allocation.biomedcentral.com/articles/10.1186/1478-7547-11-28" TargetMode="External"/><Relationship Id="rId55" Type="http://schemas.openxmlformats.org/officeDocument/2006/relationships/hyperlink" Target="https://www.who.int/neglected_diseases/preventive_chemotherapy/lf/en/" TargetMode="External"/><Relationship Id="rId54" Type="http://schemas.openxmlformats.org/officeDocument/2006/relationships/hyperlink" Target="http://gh.bmj.com/content/1/1/e000021" TargetMode="External"/><Relationship Id="rId57" Type="http://schemas.openxmlformats.org/officeDocument/2006/relationships/hyperlink" Target="https://www.ncbi.nlm.nih.gov/pmc/articles/PMC4166981/" TargetMode="External"/><Relationship Id="rId56" Type="http://schemas.openxmlformats.org/officeDocument/2006/relationships/hyperlink" Target="https://www.who.int/neglected_diseases/preventive_chemotherapy/lf/en/" TargetMode="External"/><Relationship Id="rId59" Type="http://schemas.openxmlformats.org/officeDocument/2006/relationships/hyperlink" Target="https://www.who.int/neglected_diseases/preventive_chemotherapy/oncho/en/" TargetMode="External"/><Relationship Id="rId58" Type="http://schemas.openxmlformats.org/officeDocument/2006/relationships/hyperlink" Target="https://www.who.int/neglected_diseases/preventive_chemotherapy/oncho/en/" TargetMode="External"/><Relationship Id="rId107" Type="http://schemas.openxmlformats.org/officeDocument/2006/relationships/hyperlink" Target="https://www.who.int/malaria/publications/world-malaria-report-2015/report/en/" TargetMode="External"/><Relationship Id="rId228" Type="http://schemas.openxmlformats.org/officeDocument/2006/relationships/hyperlink" Target="https://www.who.int/malaria/publications/world-malaria-report-2015/report/en/" TargetMode="External"/><Relationship Id="rId349" Type="http://schemas.openxmlformats.org/officeDocument/2006/relationships/hyperlink" Target="https://www.who.int/choice/cost-effectiveness/en/" TargetMode="External"/><Relationship Id="rId106" Type="http://schemas.openxmlformats.org/officeDocument/2006/relationships/hyperlink" Target="http://ghdx.healthdata.org/gbd-2016" TargetMode="External"/><Relationship Id="rId227" Type="http://schemas.openxmlformats.org/officeDocument/2006/relationships/hyperlink" Target="http://ghdx.healthdata.org/gbd-2016" TargetMode="External"/><Relationship Id="rId348" Type="http://schemas.openxmlformats.org/officeDocument/2006/relationships/hyperlink" Target="https://data.worldbank.org/indicator/SH.HIV.ARTC.ZS" TargetMode="External"/><Relationship Id="rId469" Type="http://schemas.openxmlformats.org/officeDocument/2006/relationships/hyperlink" Target="https://www.thelancet.com/journals/langlo/article/PIIS2214-109X(17)30222-X/fulltext" TargetMode="External"/><Relationship Id="rId105" Type="http://schemas.openxmlformats.org/officeDocument/2006/relationships/hyperlink" Target="https://www.ncbi.nlm.nih.gov/pmc/articles/PMC3233614/pdf/1475-2875-10-338.pdf" TargetMode="External"/><Relationship Id="rId226" Type="http://schemas.openxmlformats.org/officeDocument/2006/relationships/hyperlink" Target="https://onlinelibrary.wiley.com/doi/full/10.1111/irv.12254" TargetMode="External"/><Relationship Id="rId347" Type="http://schemas.openxmlformats.org/officeDocument/2006/relationships/hyperlink" Target="https://www.ncbi.nlm.nih.gov/pmc/articles/PMC5931468/" TargetMode="External"/><Relationship Id="rId468" Type="http://schemas.openxmlformats.org/officeDocument/2006/relationships/hyperlink" Target="https://www.thelancet.com/journals/langlo/article/PIIS2214-109X(15)70086-0/fulltext" TargetMode="External"/><Relationship Id="rId104" Type="http://schemas.openxmlformats.org/officeDocument/2006/relationships/hyperlink" Target="https://www.who.int/malaria/publications/world-malaria-report-2015/report/en/" TargetMode="External"/><Relationship Id="rId225" Type="http://schemas.openxmlformats.org/officeDocument/2006/relationships/hyperlink" Target="https://www.who.int/malaria/publications/world-malaria-report-2015/report/en/" TargetMode="External"/><Relationship Id="rId346" Type="http://schemas.openxmlformats.org/officeDocument/2006/relationships/hyperlink" Target="http://countdown2030.org/2015/countdown-data" TargetMode="External"/><Relationship Id="rId467" Type="http://schemas.openxmlformats.org/officeDocument/2006/relationships/hyperlink" Target="http://countdown2030.org/2015/countdown-data" TargetMode="External"/><Relationship Id="rId109" Type="http://schemas.openxmlformats.org/officeDocument/2006/relationships/hyperlink" Target="http://ghdx.healthdata.org/gbd-2016" TargetMode="External"/><Relationship Id="rId108" Type="http://schemas.openxmlformats.org/officeDocument/2006/relationships/hyperlink" Target="https://malariajournal.biomedcentral.com/articles/10.1186/1475-2875-10-372/" TargetMode="External"/><Relationship Id="rId229" Type="http://schemas.openxmlformats.org/officeDocument/2006/relationships/hyperlink" Target="https://www.thelancet.com/journals/lancet/article/PIIS0140-6736(10)61460-2/fulltext" TargetMode="External"/><Relationship Id="rId220" Type="http://schemas.openxmlformats.org/officeDocument/2006/relationships/hyperlink" Target="https://www.ncbi.nlm.nih.gov/pmc/articles/PMC2928117/" TargetMode="External"/><Relationship Id="rId341" Type="http://schemas.openxmlformats.org/officeDocument/2006/relationships/hyperlink" Target="https://www.guttmacher.org/report/adding-it-costs-and-benefits-investing-sexual-and-reproductive-health-2014-methodology" TargetMode="External"/><Relationship Id="rId462" Type="http://schemas.openxmlformats.org/officeDocument/2006/relationships/hyperlink" Target="https://www.thelancet.com/journals/langlo/article/PIIS2214-109X(15)70086-0/fulltext" TargetMode="External"/><Relationship Id="rId340" Type="http://schemas.openxmlformats.org/officeDocument/2006/relationships/hyperlink" Target="https://www.tandfonline.com/doi/full/10.3109/14767058.2013.765845?scroll=top&amp;needAccess=true" TargetMode="External"/><Relationship Id="rId461" Type="http://schemas.openxmlformats.org/officeDocument/2006/relationships/hyperlink" Target="https://www.thelancet.com/journals/langlo/article/PIIS2214-109X(15)70115-4/fulltext" TargetMode="External"/><Relationship Id="rId460" Type="http://schemas.openxmlformats.org/officeDocument/2006/relationships/hyperlink" Target="https://www.thelancet.com/journals/langlo/article/PIIS2214-109X(15)70086-0/fulltext" TargetMode="External"/><Relationship Id="rId103" Type="http://schemas.openxmlformats.org/officeDocument/2006/relationships/hyperlink" Target="http://ghdx.healthdata.org/gbd-2016" TargetMode="External"/><Relationship Id="rId224" Type="http://schemas.openxmlformats.org/officeDocument/2006/relationships/hyperlink" Target="http://ghdx.healthdata.org/gbd-2016" TargetMode="External"/><Relationship Id="rId345" Type="http://schemas.openxmlformats.org/officeDocument/2006/relationships/hyperlink" Target="https://academic.oup.com/heapol/article/20/suppl_1/i69/696586" TargetMode="External"/><Relationship Id="rId466" Type="http://schemas.openxmlformats.org/officeDocument/2006/relationships/hyperlink" Target="https://www.guttmacher.org/report/adding-it-costs-and-benefits-investing-sexual-and-reproductive-health-2014-methodology" TargetMode="External"/><Relationship Id="rId102" Type="http://schemas.openxmlformats.org/officeDocument/2006/relationships/hyperlink" Target="https://apps.who.int/medicinedocs/documents/s21982en/s21982en.pdf" TargetMode="External"/><Relationship Id="rId223" Type="http://schemas.openxmlformats.org/officeDocument/2006/relationships/hyperlink" Target="https://www.ncbi.nlm.nih.gov/pmc/articles/PMC4257651/" TargetMode="External"/><Relationship Id="rId344" Type="http://schemas.openxmlformats.org/officeDocument/2006/relationships/hyperlink" Target="https://www.guttmacher.org/report/adding-it-costs-and-benefits-investing-sexual-and-reproductive-health-2014-methodology" TargetMode="External"/><Relationship Id="rId465" Type="http://schemas.openxmlformats.org/officeDocument/2006/relationships/hyperlink" Target="https://www.thelancet.com/journals/langlo/article/PIIS2214-109X(15)70115-4/fulltext" TargetMode="External"/><Relationship Id="rId101" Type="http://schemas.openxmlformats.org/officeDocument/2006/relationships/hyperlink" Target="https://www.who.int/malaria/publications/world-malaria-report-2015/report/en/" TargetMode="External"/><Relationship Id="rId222" Type="http://schemas.openxmlformats.org/officeDocument/2006/relationships/hyperlink" Target="https://www.who.int/malaria/publications/world-malaria-report-2015/report/en/" TargetMode="External"/><Relationship Id="rId343" Type="http://schemas.openxmlformats.org/officeDocument/2006/relationships/hyperlink" Target="https://www.ncbi.nlm.nih.gov/pmc/articles/PMC2761777/" TargetMode="External"/><Relationship Id="rId464" Type="http://schemas.openxmlformats.org/officeDocument/2006/relationships/hyperlink" Target="https://www.thelancet.com/journals/langlo/article/PIIS2214-109X(15)70086-0/fulltext" TargetMode="External"/><Relationship Id="rId100" Type="http://schemas.openxmlformats.org/officeDocument/2006/relationships/hyperlink" Target="http://ghdx.healthdata.org/gbd-2016" TargetMode="External"/><Relationship Id="rId221" Type="http://schemas.openxmlformats.org/officeDocument/2006/relationships/hyperlink" Target="http://ghdx.healthdata.org/gbd-2016" TargetMode="External"/><Relationship Id="rId342" Type="http://schemas.openxmlformats.org/officeDocument/2006/relationships/hyperlink" Target="https://www.thelancet.com/journals/lancet/article/PIIS0140-6736(15)00469-9/fulltext" TargetMode="External"/><Relationship Id="rId463" Type="http://schemas.openxmlformats.org/officeDocument/2006/relationships/hyperlink" Target="https://www.thelancet.com/journals/langlo/article/PIIS2214-109X(15)70115-4/fulltext" TargetMode="External"/><Relationship Id="rId217" Type="http://schemas.openxmlformats.org/officeDocument/2006/relationships/hyperlink" Target="https://www.thelancet.com/journals/langlo/article/PIIS2214-109X(15)70115-4/fulltext" TargetMode="External"/><Relationship Id="rId338" Type="http://schemas.openxmlformats.org/officeDocument/2006/relationships/hyperlink" Target="https://erj.ersjournals.com/content/35/4/858" TargetMode="External"/><Relationship Id="rId459" Type="http://schemas.openxmlformats.org/officeDocument/2006/relationships/hyperlink" Target="https://www.thelancet.com/journals/lancet/article/PIIS0140-6736(18)30665-2/fulltext?dgcid=raven_jbs_etoc_email" TargetMode="External"/><Relationship Id="rId216" Type="http://schemas.openxmlformats.org/officeDocument/2006/relationships/hyperlink" Target="https://www.thelancet.com/journals/langlo/article/PIIS2214-109X(15)70086-0/fulltext" TargetMode="External"/><Relationship Id="rId337" Type="http://schemas.openxmlformats.org/officeDocument/2006/relationships/hyperlink" Target="https://www.guttmacher.org/report/adding-it-costs-and-benefits-investing-sexual-and-reproductive-health-2014-methodology" TargetMode="External"/><Relationship Id="rId458" Type="http://schemas.openxmlformats.org/officeDocument/2006/relationships/hyperlink" Target="https://journals.plos.org/plosone/article?id=10.1371/journal.pone.0051990" TargetMode="External"/><Relationship Id="rId215" Type="http://schemas.openxmlformats.org/officeDocument/2006/relationships/hyperlink" Target="https://www.thelancet.com/journals/langlo/article/PIIS2214-109X(15)70115-4/fulltext" TargetMode="External"/><Relationship Id="rId336" Type="http://schemas.openxmlformats.org/officeDocument/2006/relationships/hyperlink" Target="https://www.guttmacher.org/report/adding-it-costs-and-benefits-investing-sexual-and-reproductive-health-2014-methodology" TargetMode="External"/><Relationship Id="rId457" Type="http://schemas.openxmlformats.org/officeDocument/2006/relationships/hyperlink" Target="https://www.thelancet.com/journals/lancet/article/PIIS0140-6736(18)30665-2/fulltext?dgcid=raven_jbs_etoc_email" TargetMode="External"/><Relationship Id="rId214" Type="http://schemas.openxmlformats.org/officeDocument/2006/relationships/hyperlink" Target="https://www.thelancet.com/journals/langlo/article/PIIS2214-109X(15)70086-0/fulltext" TargetMode="External"/><Relationship Id="rId335" Type="http://schemas.openxmlformats.org/officeDocument/2006/relationships/hyperlink" Target="https://www.guttmacher.org/report/adding-it-costs-and-benefits-investing-sexual-and-reproductive-health-2014-methodology" TargetMode="External"/><Relationship Id="rId456" Type="http://schemas.openxmlformats.org/officeDocument/2006/relationships/hyperlink" Target="https://www.thelancet.com/journals/lancet/article/PIIS0140-6736(18)30665-2/fulltext?dgcid=raven_jbs_etoc_email" TargetMode="External"/><Relationship Id="rId219" Type="http://schemas.openxmlformats.org/officeDocument/2006/relationships/hyperlink" Target="https://apps.who.int/gho/data/node.imr.TB_1?lang=en" TargetMode="External"/><Relationship Id="rId218" Type="http://schemas.openxmlformats.org/officeDocument/2006/relationships/hyperlink" Target="https://journals.plos.org/plosone/article/file?id=10.1371/journal.pone.0054587&amp;type=printable" TargetMode="External"/><Relationship Id="rId339" Type="http://schemas.openxmlformats.org/officeDocument/2006/relationships/hyperlink" Target="http://countdown2030.org/2015/countdown-data" TargetMode="External"/><Relationship Id="rId330" Type="http://schemas.openxmlformats.org/officeDocument/2006/relationships/hyperlink" Target="https://www.thelancet.com/journals/lancet/article/PIIS0140-6736(18)30665-2/fulltext?dgcid=raven_jbs_etoc_email" TargetMode="External"/><Relationship Id="rId451" Type="http://schemas.openxmlformats.org/officeDocument/2006/relationships/hyperlink" Target="https://www.who.int/choice/cost-effectiveness/en/" TargetMode="External"/><Relationship Id="rId450" Type="http://schemas.openxmlformats.org/officeDocument/2006/relationships/hyperlink" Target="https://www.who.int/choice/cost-effectiveness/en/" TargetMode="External"/><Relationship Id="rId213" Type="http://schemas.openxmlformats.org/officeDocument/2006/relationships/hyperlink" Target="https://www.ncbi.nlm.nih.gov/pmc/articles/PMC2429949/" TargetMode="External"/><Relationship Id="rId334" Type="http://schemas.openxmlformats.org/officeDocument/2006/relationships/hyperlink" Target="https://www.ncbi.nlm.nih.gov/pmc/articles/PMC2761777/" TargetMode="External"/><Relationship Id="rId455" Type="http://schemas.openxmlformats.org/officeDocument/2006/relationships/hyperlink" Target="https://www.ncbi.nlm.nih.gov/pmc/articles/PMC5608813/" TargetMode="External"/><Relationship Id="rId212" Type="http://schemas.openxmlformats.org/officeDocument/2006/relationships/hyperlink" Target="https://obgyn.onlinelibrary.wiley.com/doi/full/10.1016/j.ijgo.2014.02.012" TargetMode="External"/><Relationship Id="rId333" Type="http://schemas.openxmlformats.org/officeDocument/2006/relationships/hyperlink" Target="https://www.guttmacher.org/report/adding-it-costs-and-benefits-investing-sexual-and-reproductive-health-2014-methodology" TargetMode="External"/><Relationship Id="rId454" Type="http://schemas.openxmlformats.org/officeDocument/2006/relationships/hyperlink" Target="https://www.who.int/choice/cost-effectiveness/en/" TargetMode="External"/><Relationship Id="rId211" Type="http://schemas.openxmlformats.org/officeDocument/2006/relationships/hyperlink" Target="https://www.thelancet.com/journals/langlo/article/PIIS2214-109X(15)70115-4/fulltext" TargetMode="External"/><Relationship Id="rId332" Type="http://schemas.openxmlformats.org/officeDocument/2006/relationships/hyperlink" Target="https://www.guttmacher.org/report/adding-it-costs-and-benefits-investing-sexual-and-reproductive-health-2014-methodology" TargetMode="External"/><Relationship Id="rId453" Type="http://schemas.openxmlformats.org/officeDocument/2006/relationships/hyperlink" Target="https://www.who.int/choice/cost-effectiveness/en/" TargetMode="External"/><Relationship Id="rId210" Type="http://schemas.openxmlformats.org/officeDocument/2006/relationships/hyperlink" Target="https://www.guttmacher.org/report/adding-it-costs-and-benefits-investing-sexual-and-reproductive-health-2014-methodology" TargetMode="External"/><Relationship Id="rId331" Type="http://schemas.openxmlformats.org/officeDocument/2006/relationships/hyperlink" Target="https://www.thelancet.com/journals/lancet/article/PIIS0140-6736(18)30665-2/fulltext?dgcid=raven_jbs_etoc_email" TargetMode="External"/><Relationship Id="rId452" Type="http://schemas.openxmlformats.org/officeDocument/2006/relationships/hyperlink" Target="https://www.who.int/choice/cost-effectiveness/en/" TargetMode="External"/><Relationship Id="rId370" Type="http://schemas.openxmlformats.org/officeDocument/2006/relationships/hyperlink" Target="http://ghdx.healthdata.org/gbd-2016" TargetMode="External"/><Relationship Id="rId491" Type="http://schemas.openxmlformats.org/officeDocument/2006/relationships/hyperlink" Target="http://documents.worldbank.org/curated/en/612341468147856529/pdf/691450ESW0whit0D0ESW120PPPvol120web.pdf" TargetMode="External"/><Relationship Id="rId490" Type="http://schemas.openxmlformats.org/officeDocument/2006/relationships/hyperlink" Target="https://www.thelancet.com/journals/lancet/article/PIIS0140-6736(18)30665-2/fulltext?dgcid=raven_jbs_etoc_email" TargetMode="External"/><Relationship Id="rId129" Type="http://schemas.openxmlformats.org/officeDocument/2006/relationships/hyperlink" Target="https://resource-allocation.biomedcentral.com/articles/10.1186/1478-7547-11-28" TargetMode="External"/><Relationship Id="rId128" Type="http://schemas.openxmlformats.org/officeDocument/2006/relationships/hyperlink" Target="https://www.who.int/malaria/publications/world-malaria-report-2015/report/en/" TargetMode="External"/><Relationship Id="rId249" Type="http://schemas.openxmlformats.org/officeDocument/2006/relationships/hyperlink" Target="http://www.scielo.br/scielo.php?script=sci_arttext&amp;pid=S0066-782X2005000500013&amp;lng=en&amp;nrm=iso&amp;tlng=en" TargetMode="External"/><Relationship Id="rId127" Type="http://schemas.openxmlformats.org/officeDocument/2006/relationships/hyperlink" Target="http://ghdx.healthdata.org/gbd-2016" TargetMode="External"/><Relationship Id="rId248" Type="http://schemas.openxmlformats.org/officeDocument/2006/relationships/hyperlink" Target="https://www.thelancet.com/journals/lancet/article/PIIS0140-6736(18)30665-2/fulltext?dgcid=raven_jbs_etoc_email" TargetMode="External"/><Relationship Id="rId369" Type="http://schemas.openxmlformats.org/officeDocument/2006/relationships/hyperlink" Target="https://www.thelancet.com/journals/langlo/article/PIIS2214-109X(16)30101-2/fulltext" TargetMode="External"/><Relationship Id="rId126" Type="http://schemas.openxmlformats.org/officeDocument/2006/relationships/hyperlink" Target="https://malariajournal.biomedcentral.com/articles/10.1186/1475-2875-10-273" TargetMode="External"/><Relationship Id="rId247" Type="http://schemas.openxmlformats.org/officeDocument/2006/relationships/hyperlink" Target="http://ghdx.healthdata.org/gbd-2016" TargetMode="External"/><Relationship Id="rId368" Type="http://schemas.openxmlformats.org/officeDocument/2006/relationships/hyperlink" Target="https://www.guttmacher.org/report/adding-it-costs-and-benefits-investing-sexual-and-reproductive-health-2014-methodology" TargetMode="External"/><Relationship Id="rId489" Type="http://schemas.openxmlformats.org/officeDocument/2006/relationships/hyperlink" Target="http://documents.worldbank.org/curated/en/612341468147856529/pdf/691450ESW0whit0D0ESW120PPPvol120web.pdf" TargetMode="External"/><Relationship Id="rId121" Type="http://schemas.openxmlformats.org/officeDocument/2006/relationships/hyperlink" Target="http://ghdx.healthdata.org/gbd-2016" TargetMode="External"/><Relationship Id="rId242" Type="http://schemas.openxmlformats.org/officeDocument/2006/relationships/hyperlink" Target="https://www.thelancet.com/journals/lancet/article/PIIS0140-6736(15)00469-9/fulltext" TargetMode="External"/><Relationship Id="rId363" Type="http://schemas.openxmlformats.org/officeDocument/2006/relationships/hyperlink" Target="https://heapol.oxfordjournals.org/content/early/2016/04/01/heapol.czw032.full.pdf+html" TargetMode="External"/><Relationship Id="rId484" Type="http://schemas.openxmlformats.org/officeDocument/2006/relationships/hyperlink" Target="https://www.guttmacher.org/report/adding-it-costs-and-benefits-investing-sexual-and-reproductive-health-2014-methodology" TargetMode="External"/><Relationship Id="rId120" Type="http://schemas.openxmlformats.org/officeDocument/2006/relationships/hyperlink" Target="https://www.scielosp.org/article/bwho/2009.v87n2/123-129/en/" TargetMode="External"/><Relationship Id="rId241" Type="http://schemas.openxmlformats.org/officeDocument/2006/relationships/hyperlink" Target="http://ghdx.healthdata.org/gbd-2016" TargetMode="External"/><Relationship Id="rId362" Type="http://schemas.openxmlformats.org/officeDocument/2006/relationships/hyperlink" Target="https://apps.who.int/gho/data/node.main.624?lang=en" TargetMode="External"/><Relationship Id="rId483" Type="http://schemas.openxmlformats.org/officeDocument/2006/relationships/hyperlink" Target="https://www.guttmacher.org/report/adding-it-costs-and-benefits-investing-sexual-and-reproductive-health-2014-methodology" TargetMode="External"/><Relationship Id="rId240" Type="http://schemas.openxmlformats.org/officeDocument/2006/relationships/hyperlink" Target="https://onlinelibrary.wiley.com/doi/epdf/10.1111/j.1464-5491.2008.02529.x" TargetMode="External"/><Relationship Id="rId361" Type="http://schemas.openxmlformats.org/officeDocument/2006/relationships/hyperlink" Target="https://www.sciencedirect.com/science/article/pii/S0166354215000054" TargetMode="External"/><Relationship Id="rId482" Type="http://schemas.openxmlformats.org/officeDocument/2006/relationships/hyperlink" Target="https://onlinelibrary.wiley.com/doi/full/10.1111/j.1365-3156.2010.02640.x" TargetMode="External"/><Relationship Id="rId360" Type="http://schemas.openxmlformats.org/officeDocument/2006/relationships/hyperlink" Target="https://apps.who.int/gho/data/node.main.624?lang=en" TargetMode="External"/><Relationship Id="rId481" Type="http://schemas.openxmlformats.org/officeDocument/2006/relationships/hyperlink" Target="https://www.guttmacher.org/report/adding-it-costs-and-benefits-investing-sexual-and-reproductive-health-2014-methodology" TargetMode="External"/><Relationship Id="rId125" Type="http://schemas.openxmlformats.org/officeDocument/2006/relationships/hyperlink" Target="https://www.who.int/malaria/publications/world-malaria-report-2015/report/en/" TargetMode="External"/><Relationship Id="rId246" Type="http://schemas.openxmlformats.org/officeDocument/2006/relationships/hyperlink" Target="https://tobaccocontrol.bmj.com/content/tobaccocontrol/25/1/96.full.pdf" TargetMode="External"/><Relationship Id="rId367" Type="http://schemas.openxmlformats.org/officeDocument/2006/relationships/hyperlink" Target="https://www.guttmacher.org/report/adding-it-costs-and-benefits-investing-sexual-and-reproductive-health-2014-methodology" TargetMode="External"/><Relationship Id="rId488" Type="http://schemas.openxmlformats.org/officeDocument/2006/relationships/hyperlink" Target="https://www.thelancet.com/journals/lancet/article/PIIS0140-6736(18)30665-2/fulltext?dgcid=raven_jbs_etoc_email" TargetMode="External"/><Relationship Id="rId124" Type="http://schemas.openxmlformats.org/officeDocument/2006/relationships/hyperlink" Target="http://ghdx.healthdata.org/gbd-2016" TargetMode="External"/><Relationship Id="rId245" Type="http://schemas.openxmlformats.org/officeDocument/2006/relationships/hyperlink" Target="https://www.thelancet.com/journals/lancet/article/PIIS0140-6736(15)00469-9/fulltext" TargetMode="External"/><Relationship Id="rId366" Type="http://schemas.openxmlformats.org/officeDocument/2006/relationships/hyperlink" Target="https://resource-allocation.biomedcentral.com/articles/10.1186/1478-7547-11-28" TargetMode="External"/><Relationship Id="rId487" Type="http://schemas.openxmlformats.org/officeDocument/2006/relationships/hyperlink" Target="http://documents.worldbank.org/curated/en/612341468147856529/pdf/691450ESW0whit0D0ESW120PPPvol120web.pdf" TargetMode="External"/><Relationship Id="rId123" Type="http://schemas.openxmlformats.org/officeDocument/2006/relationships/hyperlink" Target="https://apps.who.int/medicinedocs/documents/s21982en/s21982en.pdf" TargetMode="External"/><Relationship Id="rId244" Type="http://schemas.openxmlformats.org/officeDocument/2006/relationships/hyperlink" Target="http://ghdx.healthdata.org/gbd-2016" TargetMode="External"/><Relationship Id="rId365" Type="http://schemas.openxmlformats.org/officeDocument/2006/relationships/hyperlink" Target="https://www.guttmacher.org/report/adding-it-costs-and-benefits-investing-sexual-and-reproductive-health-2014-methodology" TargetMode="External"/><Relationship Id="rId486" Type="http://schemas.openxmlformats.org/officeDocument/2006/relationships/hyperlink" Target="https://www.guttmacher.org/report/adding-it-costs-and-benefits-investing-sexual-and-reproductive-health-2014-methodology" TargetMode="External"/><Relationship Id="rId122" Type="http://schemas.openxmlformats.org/officeDocument/2006/relationships/hyperlink" Target="https://www.who.int/malaria/publications/world-malaria-report-2015/report/en/" TargetMode="External"/><Relationship Id="rId243" Type="http://schemas.openxmlformats.org/officeDocument/2006/relationships/hyperlink" Target="https://www.crd.york.ac.uk/crdweb/ShowRecord.asp?ID=22012007531&amp;ID=22012007531" TargetMode="External"/><Relationship Id="rId364" Type="http://schemas.openxmlformats.org/officeDocument/2006/relationships/hyperlink" Target="https://www.guttmacher.org/report/adding-it-costs-and-benefits-investing-sexual-and-reproductive-health-2014-methodology" TargetMode="External"/><Relationship Id="rId485" Type="http://schemas.openxmlformats.org/officeDocument/2006/relationships/hyperlink" Target="https://www.guttmacher.org/report/adding-it-costs-and-benefits-investing-sexual-and-reproductive-health-2014-methodology" TargetMode="External"/><Relationship Id="rId95" Type="http://schemas.openxmlformats.org/officeDocument/2006/relationships/hyperlink" Target="https://www.ncbi.nlm.nih.gov/pmc/articles/PMC5608813/" TargetMode="External"/><Relationship Id="rId94" Type="http://schemas.openxmlformats.org/officeDocument/2006/relationships/hyperlink" Target="http://ghdx.healthdata.org/gbd-2016" TargetMode="External"/><Relationship Id="rId97" Type="http://schemas.openxmlformats.org/officeDocument/2006/relationships/hyperlink" Target="http://ghdx.healthdata.org/gbd-2016" TargetMode="External"/><Relationship Id="rId96" Type="http://schemas.openxmlformats.org/officeDocument/2006/relationships/hyperlink" Target="https://www.ncbi.nlm.nih.gov/pmc/articles/PMC3725910/pdf/40064_2012_Article_34.pdf" TargetMode="External"/><Relationship Id="rId99" Type="http://schemas.openxmlformats.org/officeDocument/2006/relationships/hyperlink" Target="https://apps.who.int/medicinedocs/documents/s21982en/s21982en.pdf" TargetMode="External"/><Relationship Id="rId480" Type="http://schemas.openxmlformats.org/officeDocument/2006/relationships/hyperlink" Target="https://www.guttmacher.org/report/adding-it-costs-and-benefits-investing-sexual-and-reproductive-health-2014-methodology" TargetMode="External"/><Relationship Id="rId98" Type="http://schemas.openxmlformats.org/officeDocument/2006/relationships/hyperlink" Target="https://apps.who.int/gho/data/node.imr.TB_1?lang=en" TargetMode="External"/><Relationship Id="rId91" Type="http://schemas.openxmlformats.org/officeDocument/2006/relationships/hyperlink" Target="http://countdown2030.org/2015/countdown-data" TargetMode="External"/><Relationship Id="rId90" Type="http://schemas.openxmlformats.org/officeDocument/2006/relationships/hyperlink" Target="https://www.guttmacher.org/report/adding-it-costs-and-benefits-investing-sexual-and-reproductive-health-2014-methodology" TargetMode="External"/><Relationship Id="rId93" Type="http://schemas.openxmlformats.org/officeDocument/2006/relationships/hyperlink" Target="http://onlinelibrary.wiley.com/wol1/doi/10.1111/j.1360-0443.2009.02755.x/full" TargetMode="External"/><Relationship Id="rId92" Type="http://schemas.openxmlformats.org/officeDocument/2006/relationships/hyperlink" Target="https://journals.lww.com/stdjournal/Fulltext/2006/10001/From_Trial_Intervention_to_Scale_Up__Costs_of_an.9.aspx" TargetMode="External"/><Relationship Id="rId118" Type="http://schemas.openxmlformats.org/officeDocument/2006/relationships/hyperlink" Target="http://ghdx.healthdata.org/gbd-2016" TargetMode="External"/><Relationship Id="rId239" Type="http://schemas.openxmlformats.org/officeDocument/2006/relationships/hyperlink" Target="https://www.thelancet.com/journals/lancet/article/PIIS0140-6736(15)00469-9/fulltext" TargetMode="External"/><Relationship Id="rId117" Type="http://schemas.openxmlformats.org/officeDocument/2006/relationships/hyperlink" Target="https://malariajournal.biomedcentral.com/articles/10.1186/1475-2875-10-372/tables/3" TargetMode="External"/><Relationship Id="rId238" Type="http://schemas.openxmlformats.org/officeDocument/2006/relationships/hyperlink" Target="http://ghdx.healthdata.org/gbd-2016" TargetMode="External"/><Relationship Id="rId359" Type="http://schemas.openxmlformats.org/officeDocument/2006/relationships/hyperlink" Target="https://www.thelancet.com/journals/langlo/article/PIIS2214-109X(16)30101-2/fulltext" TargetMode="External"/><Relationship Id="rId116" Type="http://schemas.openxmlformats.org/officeDocument/2006/relationships/hyperlink" Target="https://www.who.int/malaria/publications/world-malaria-report-2015/report/en/" TargetMode="External"/><Relationship Id="rId237" Type="http://schemas.openxmlformats.org/officeDocument/2006/relationships/hyperlink" Target="http://www.scielo.br/scielo.php?script=sci_arttext&amp;pid=S0066-782X2008000200005&amp;lng=en&amp;nrm=iso&amp;tlng=en" TargetMode="External"/><Relationship Id="rId358" Type="http://schemas.openxmlformats.org/officeDocument/2006/relationships/hyperlink" Target="https://www.ncbi.nlm.nih.gov/pmc/articles/PMC2429949/" TargetMode="External"/><Relationship Id="rId479" Type="http://schemas.openxmlformats.org/officeDocument/2006/relationships/hyperlink" Target="https://www.guttmacher.org/report/adding-it-costs-and-benefits-investing-sexual-and-reproductive-health-2014-methodology" TargetMode="External"/><Relationship Id="rId115" Type="http://schemas.openxmlformats.org/officeDocument/2006/relationships/hyperlink" Target="http://ghdx.healthdata.org/gbd-2016" TargetMode="External"/><Relationship Id="rId236" Type="http://schemas.openxmlformats.org/officeDocument/2006/relationships/hyperlink" Target="https://www.guttmacher.org/report/adding-it-costs-and-benefits-investing-sexual-and-reproductive-health-2014-methodology" TargetMode="External"/><Relationship Id="rId357" Type="http://schemas.openxmlformats.org/officeDocument/2006/relationships/hyperlink" Target="https://obgyn.onlinelibrary.wiley.com/doi/full/10.1016/j.ijgo.2014.02.012" TargetMode="External"/><Relationship Id="rId478" Type="http://schemas.openxmlformats.org/officeDocument/2006/relationships/hyperlink" Target="https://www.thelancet.com/journals/lancet/article/PIIS0140-6736(18)30665-2/fulltext?dgcid=raven_jbs_etoc_email" TargetMode="External"/><Relationship Id="rId119" Type="http://schemas.openxmlformats.org/officeDocument/2006/relationships/hyperlink" Target="https://www.who.int/malaria/publications/world-malaria-report-2015/report/en/" TargetMode="External"/><Relationship Id="rId110" Type="http://schemas.openxmlformats.org/officeDocument/2006/relationships/hyperlink" Target="https://www.who.int/malaria/publications/world-malaria-report-2015/report/en/" TargetMode="External"/><Relationship Id="rId231" Type="http://schemas.openxmlformats.org/officeDocument/2006/relationships/hyperlink" Target="https://www.who.int/malaria/publications/world-malaria-report-2015/report/en/" TargetMode="External"/><Relationship Id="rId352" Type="http://schemas.openxmlformats.org/officeDocument/2006/relationships/hyperlink" Target="https://www.guttmacher.org/report/adding-it-costs-and-benefits-investing-sexual-and-reproductive-health-2014-methodology" TargetMode="External"/><Relationship Id="rId473" Type="http://schemas.openxmlformats.org/officeDocument/2006/relationships/hyperlink" Target="https://www.thelancet.com/journals/langlo/article/PIIS2214-109X(15)70086-0/fulltext" TargetMode="External"/><Relationship Id="rId230" Type="http://schemas.openxmlformats.org/officeDocument/2006/relationships/hyperlink" Target="http://ghdx.healthdata.org/gbd-2016" TargetMode="External"/><Relationship Id="rId351" Type="http://schemas.openxmlformats.org/officeDocument/2006/relationships/hyperlink" Target="https://www.who.int/bulletin/volumes/88/4/09-064808/en/" TargetMode="External"/><Relationship Id="rId472" Type="http://schemas.openxmlformats.org/officeDocument/2006/relationships/hyperlink" Target="https://www.thelancet.com/journals/langlo/article/PIIS2214-109X(15)70115-4/fulltext" TargetMode="External"/><Relationship Id="rId350" Type="http://schemas.openxmlformats.org/officeDocument/2006/relationships/hyperlink" Target="https://www.who.int/choice/cost-effectiveness/en/" TargetMode="External"/><Relationship Id="rId471" Type="http://schemas.openxmlformats.org/officeDocument/2006/relationships/hyperlink" Target="https://www.thelancet.com/journals/langlo/article/PIIS2214-109X(15)70086-0/fulltext" TargetMode="External"/><Relationship Id="rId470" Type="http://schemas.openxmlformats.org/officeDocument/2006/relationships/hyperlink" Target="https://www.thelancet.com/journals/langlo/article/PIIS2214-109X(15)70115-4/fulltext" TargetMode="External"/><Relationship Id="rId114" Type="http://schemas.openxmlformats.org/officeDocument/2006/relationships/hyperlink" Target="https://journals.plos.org/plosmedicine/article/file?id=10.1371/journal.pmed.0030373&amp;type=printable" TargetMode="External"/><Relationship Id="rId235" Type="http://schemas.openxmlformats.org/officeDocument/2006/relationships/hyperlink" Target="https://www.guttmacher.org/report/adding-it-costs-and-benefits-investing-sexual-and-reproductive-health-2014-methodology" TargetMode="External"/><Relationship Id="rId356" Type="http://schemas.openxmlformats.org/officeDocument/2006/relationships/hyperlink" Target="https://www.guttmacher.org/report/adding-it-costs-and-benefits-investing-sexual-and-reproductive-health-2014-methodology" TargetMode="External"/><Relationship Id="rId477" Type="http://schemas.openxmlformats.org/officeDocument/2006/relationships/hyperlink" Target="https://www.thelancet.com/journals/lancet/article/PIIS0140-6736(18)30665-2/fulltext?dgcid=raven_jbs_etoc_email" TargetMode="External"/><Relationship Id="rId113" Type="http://schemas.openxmlformats.org/officeDocument/2006/relationships/hyperlink" Target="https://www.who.int/malaria/publications/world-malaria-report-2015/report/en/" TargetMode="External"/><Relationship Id="rId234" Type="http://schemas.openxmlformats.org/officeDocument/2006/relationships/hyperlink" Target="https://www.who.int/malaria/publications/world-malaria-report-2015/report/en/" TargetMode="External"/><Relationship Id="rId355" Type="http://schemas.openxmlformats.org/officeDocument/2006/relationships/hyperlink" Target="https://academic.oup.com/heapol/article/20/4/222/658681" TargetMode="External"/><Relationship Id="rId476" Type="http://schemas.openxmlformats.org/officeDocument/2006/relationships/hyperlink" Target="https://www.thelancet.com/journals/lancet/article/PIIS0140-6736(18)30665-2/fulltext?dgcid=raven_jbs_etoc_email" TargetMode="External"/><Relationship Id="rId112" Type="http://schemas.openxmlformats.org/officeDocument/2006/relationships/hyperlink" Target="http://ghdx.healthdata.org/gbd-2016" TargetMode="External"/><Relationship Id="rId233" Type="http://schemas.openxmlformats.org/officeDocument/2006/relationships/hyperlink" Target="http://ghdx.healthdata.org/gbd-2016" TargetMode="External"/><Relationship Id="rId354" Type="http://schemas.openxmlformats.org/officeDocument/2006/relationships/hyperlink" Target="https://www.guttmacher.org/report/adding-it-costs-and-benefits-investing-sexual-and-reproductive-health-2014-methodology" TargetMode="External"/><Relationship Id="rId475" Type="http://schemas.openxmlformats.org/officeDocument/2006/relationships/hyperlink" Target="https://www.thelancet.com/journals/lancet/article/PIIS0140-6736(18)30665-2/fulltext?dgcid=raven_jbs_etoc_email" TargetMode="External"/><Relationship Id="rId111" Type="http://schemas.openxmlformats.org/officeDocument/2006/relationships/hyperlink" Target="https://malariajournal.biomedcentral.com/articles/10.1186/1475-2875-10-372/tables/3" TargetMode="External"/><Relationship Id="rId232" Type="http://schemas.openxmlformats.org/officeDocument/2006/relationships/hyperlink" Target="https://www.who.int/bulletin/volumes/89/7/11-085878/en/" TargetMode="External"/><Relationship Id="rId353" Type="http://schemas.openxmlformats.org/officeDocument/2006/relationships/hyperlink" Target="https://www.ncbi.nlm.nih.gov/pmc/articles/PMC3735382/" TargetMode="External"/><Relationship Id="rId474" Type="http://schemas.openxmlformats.org/officeDocument/2006/relationships/hyperlink" Target="https://www.thelancet.com/journals/langlo/article/PIIS2214-109X(15)70115-4/fulltext" TargetMode="External"/><Relationship Id="rId305" Type="http://schemas.openxmlformats.org/officeDocument/2006/relationships/hyperlink" Target="https://www.thelancet.com/journals/langlo/article/PIIS2214-109X(15)70086-0/fulltext" TargetMode="External"/><Relationship Id="rId426" Type="http://schemas.openxmlformats.org/officeDocument/2006/relationships/hyperlink" Target="https://www.thelancet.com/journals/lancet/article/PIIS0140-6736(15)00469-9/fulltext" TargetMode="External"/><Relationship Id="rId547" Type="http://schemas.openxmlformats.org/officeDocument/2006/relationships/hyperlink" Target="https://www.thelancet.com/journals/lancet/article/PIIS0140-6736(18)30665-2/fulltext?dgcid=raven_jbs_etoc_email" TargetMode="External"/><Relationship Id="rId304" Type="http://schemas.openxmlformats.org/officeDocument/2006/relationships/hyperlink" Target="https://www.thelancet.com/journals/langlo/article/PIIS2214-109X(15)70115-4/fulltext" TargetMode="External"/><Relationship Id="rId425" Type="http://schemas.openxmlformats.org/officeDocument/2006/relationships/hyperlink" Target="https://onlinelibrary.wiley.com/doi/full/10.1111/j.1365-2524.2010.00981.x" TargetMode="External"/><Relationship Id="rId546" Type="http://schemas.openxmlformats.org/officeDocument/2006/relationships/hyperlink" Target="https://www.ncbi.nlm.nih.gov/pubmed/?term=Value+in+Health+Regional+Issues+2.1+(2013)%3A+21-28." TargetMode="External"/><Relationship Id="rId303" Type="http://schemas.openxmlformats.org/officeDocument/2006/relationships/hyperlink" Target="https://www.ncbi.nlm.nih.gov/pmc/articles/PMC4642868/" TargetMode="External"/><Relationship Id="rId424" Type="http://schemas.openxmlformats.org/officeDocument/2006/relationships/hyperlink" Target="https://www.guttmacher.org/report/adding-it-costs-and-benefits-investing-sexual-and-reproductive-health-2014-methodology" TargetMode="External"/><Relationship Id="rId545" Type="http://schemas.openxmlformats.org/officeDocument/2006/relationships/hyperlink" Target="https://www.thelancet.com/journals/lancet/article/PIIS0140-6736(15)00469-9/fulltext" TargetMode="External"/><Relationship Id="rId302" Type="http://schemas.openxmlformats.org/officeDocument/2006/relationships/hyperlink" Target="https://www.thelancet.com/journals/langlo/article/PIIS2214-109X(15)70086-0/fulltext" TargetMode="External"/><Relationship Id="rId423" Type="http://schemas.openxmlformats.org/officeDocument/2006/relationships/hyperlink" Target="https://www.guttmacher.org/report/adding-it-costs-and-benefits-investing-sexual-and-reproductive-health-2014-methodology" TargetMode="External"/><Relationship Id="rId544" Type="http://schemas.openxmlformats.org/officeDocument/2006/relationships/hyperlink" Target="https://www.crd.york.ac.uk/crdweb/ShowRecord.asp?ID=22012007531&amp;ID=22012007531" TargetMode="External"/><Relationship Id="rId309" Type="http://schemas.openxmlformats.org/officeDocument/2006/relationships/hyperlink" Target="https://www.thelancet.com/journals/langlo/article/PIIS2214-109X(15)70115-4/fulltext" TargetMode="External"/><Relationship Id="rId308" Type="http://schemas.openxmlformats.org/officeDocument/2006/relationships/hyperlink" Target="http://ghdx.healthdata.org/gbd-2016" TargetMode="External"/><Relationship Id="rId429" Type="http://schemas.openxmlformats.org/officeDocument/2006/relationships/hyperlink" Target="https://journals.plos.org/plosone/article?id=10.1371/journal.pone.0121363" TargetMode="External"/><Relationship Id="rId307" Type="http://schemas.openxmlformats.org/officeDocument/2006/relationships/hyperlink" Target="https://www.thelancet.com/journals/langlo/article/PIIS2214-109X(15)70086-0/fulltext" TargetMode="External"/><Relationship Id="rId428" Type="http://schemas.openxmlformats.org/officeDocument/2006/relationships/hyperlink" Target="https://www.thelancet.com/journals/lancet/article/PIIS0140-6736(15)00469-9/fulltext" TargetMode="External"/><Relationship Id="rId549" Type="http://schemas.openxmlformats.org/officeDocument/2006/relationships/hyperlink" Target="https://www.thelancet.com/journals/lancet/article/PIIS0140-6736(18)30665-2/fulltext?dgcid=raven_jbs_etoc_email" TargetMode="External"/><Relationship Id="rId306" Type="http://schemas.openxmlformats.org/officeDocument/2006/relationships/hyperlink" Target="https://www.thelancet.com/journals/langlo/article/PIIS2214-109X(15)70115-4/fulltext" TargetMode="External"/><Relationship Id="rId427" Type="http://schemas.openxmlformats.org/officeDocument/2006/relationships/hyperlink" Target="https://journals.plos.org/plosone/article?id=10.1371/journal.pone.0121363" TargetMode="External"/><Relationship Id="rId548" Type="http://schemas.openxmlformats.org/officeDocument/2006/relationships/hyperlink" Target="https://link.springer.com/article/10.1007/s00520-016-3283-2" TargetMode="External"/><Relationship Id="rId301" Type="http://schemas.openxmlformats.org/officeDocument/2006/relationships/hyperlink" Target="https://www.thelancet.com/journals/langlo/article/PIIS2214-109X(15)70115-4/fulltext" TargetMode="External"/><Relationship Id="rId422" Type="http://schemas.openxmlformats.org/officeDocument/2006/relationships/hyperlink" Target="https://www.thelancet.com/journals/lancet/article/PIIS0140-6736(15)00469-9/fulltext" TargetMode="External"/><Relationship Id="rId543" Type="http://schemas.openxmlformats.org/officeDocument/2006/relationships/hyperlink" Target="https://www.thelancet.com/journals/lancet/article/PIIS0140-6736(15)00469-9/fulltext" TargetMode="External"/><Relationship Id="rId300" Type="http://schemas.openxmlformats.org/officeDocument/2006/relationships/hyperlink" Target="https://www.ncbi.nlm.nih.gov/pmc/articles/PMC4642868/" TargetMode="External"/><Relationship Id="rId421" Type="http://schemas.openxmlformats.org/officeDocument/2006/relationships/hyperlink" Target="https://www.ncbi.nlm.nih.gov/pmc/articles/PMC4524339/" TargetMode="External"/><Relationship Id="rId542" Type="http://schemas.openxmlformats.org/officeDocument/2006/relationships/hyperlink" Target="https://www.ncbi.nlm.nih.gov/pubmed/?term=Khan%2C+Diabetes+Research+and+Clinical+Practice+2013%3B+101(2)%3A+170" TargetMode="External"/><Relationship Id="rId420" Type="http://schemas.openxmlformats.org/officeDocument/2006/relationships/hyperlink" Target="https://www.thelancet.com/journals/lancet/article/PIIS0140-6736(15)00469-9/fulltext" TargetMode="External"/><Relationship Id="rId541" Type="http://schemas.openxmlformats.org/officeDocument/2006/relationships/hyperlink" Target="https://www.thelancet.com/journals/lancet/article/PIIS0140-6736(18)30665-2/fulltext?dgcid=raven_jbs_etoc_email" TargetMode="External"/><Relationship Id="rId540" Type="http://schemas.openxmlformats.org/officeDocument/2006/relationships/hyperlink" Target="https://www.bmj.com/content/bmj/326/7396/956.full.pdf" TargetMode="External"/><Relationship Id="rId415" Type="http://schemas.openxmlformats.org/officeDocument/2006/relationships/hyperlink" Target="https://www.thelancet.com/journals/lancet/article/PIIS0140-6736(15)00469-9/fulltext" TargetMode="External"/><Relationship Id="rId536" Type="http://schemas.openxmlformats.org/officeDocument/2006/relationships/hyperlink" Target="http://ghdx.healthdata.org/gbd-2016" TargetMode="External"/><Relationship Id="rId414" Type="http://schemas.openxmlformats.org/officeDocument/2006/relationships/hyperlink" Target="https://www.ncbi.nlm.nih.gov/pmc/articles/PMC4869389/" TargetMode="External"/><Relationship Id="rId535" Type="http://schemas.openxmlformats.org/officeDocument/2006/relationships/hyperlink" Target="https://www.thelancet.com/journals/langlo/article/PIIS2214-109X(15)70086-0/fulltext" TargetMode="External"/><Relationship Id="rId413" Type="http://schemas.openxmlformats.org/officeDocument/2006/relationships/hyperlink" Target="https://www.thelancet.com/journals/lancet/article/PIIS0140-6736(18)30665-2/fulltext?dgcid=raven_jbs_etoc_email" TargetMode="External"/><Relationship Id="rId534" Type="http://schemas.openxmlformats.org/officeDocument/2006/relationships/hyperlink" Target="https://www.thelancet.com/journals/langlo/article/PIIS2214-109X(15)70115-4/fulltext" TargetMode="External"/><Relationship Id="rId412" Type="http://schemas.openxmlformats.org/officeDocument/2006/relationships/hyperlink" Target="http://www.euro.who.int/__data/assets/pdf_file/0009/284832/Review-vaccine-price-data.pdf?ua=1" TargetMode="External"/><Relationship Id="rId533" Type="http://schemas.openxmlformats.org/officeDocument/2006/relationships/hyperlink" Target="https://www.thelancet.com/journals/langlo/article/PIIS2214-109X(15)70086-0/fulltext" TargetMode="External"/><Relationship Id="rId419" Type="http://schemas.openxmlformats.org/officeDocument/2006/relationships/hyperlink" Target="https://www.ncbi.nlm.nih.gov/pmc/articles/PMC1768669/" TargetMode="External"/><Relationship Id="rId418" Type="http://schemas.openxmlformats.org/officeDocument/2006/relationships/hyperlink" Target="https://www.thelancet.com/journals/lancet/article/PIIS0140-6736(18)30665-2/fulltext?dgcid=raven_jbs_etoc_email" TargetMode="External"/><Relationship Id="rId539" Type="http://schemas.openxmlformats.org/officeDocument/2006/relationships/hyperlink" Target="http://apps.who.int/gho/data/view.main.57058ALL" TargetMode="External"/><Relationship Id="rId417" Type="http://schemas.openxmlformats.org/officeDocument/2006/relationships/hyperlink" Target="https://www.thelancet.com/journals/lancet/article/PIIS0140-6736(15)00469-9/fulltext" TargetMode="External"/><Relationship Id="rId538" Type="http://schemas.openxmlformats.org/officeDocument/2006/relationships/hyperlink" Target="http://journals.plos.org/plosone/article?id=10.1371/journal.pone.0054587" TargetMode="External"/><Relationship Id="rId416" Type="http://schemas.openxmlformats.org/officeDocument/2006/relationships/hyperlink" Target="https://www.ncbi.nlm.nih.gov/pmc/articles/PMC4795815/" TargetMode="External"/><Relationship Id="rId537" Type="http://schemas.openxmlformats.org/officeDocument/2006/relationships/hyperlink" Target="https://www.thelancet.com/journals/langlo/article/PIIS2214-109X(15)70115-4/fulltext" TargetMode="External"/><Relationship Id="rId411" Type="http://schemas.openxmlformats.org/officeDocument/2006/relationships/hyperlink" Target="https://www.thelancet.com/journals/lancet/article/PIIS0140-6736(18)30665-2/fulltext?dgcid=raven_jbs_etoc_email" TargetMode="External"/><Relationship Id="rId532" Type="http://schemas.openxmlformats.org/officeDocument/2006/relationships/hyperlink" Target="https://www.thelancet.com/journals/langlo/article/PIIS2214-109X(15)70115-4/fulltext" TargetMode="External"/><Relationship Id="rId410" Type="http://schemas.openxmlformats.org/officeDocument/2006/relationships/hyperlink" Target="http://documents.worldbank.org/curated/en/612341468147856529/pdf/691450ESW0whit0D0ESW120PPPvol120web.pdf" TargetMode="External"/><Relationship Id="rId531" Type="http://schemas.openxmlformats.org/officeDocument/2006/relationships/hyperlink" Target="https://www.thelancet.com/journals/langlo/article/PIIS2214-109X(15)70086-0/fulltext" TargetMode="External"/><Relationship Id="rId530" Type="http://schemas.openxmlformats.org/officeDocument/2006/relationships/hyperlink" Target="https://www.thelancet.com/journals/langlo/article/PIIS2214-109X(15)70115-4/fulltext" TargetMode="External"/><Relationship Id="rId206" Type="http://schemas.openxmlformats.org/officeDocument/2006/relationships/hyperlink" Target="http://countdown2030.org/2015/countdown-data" TargetMode="External"/><Relationship Id="rId327" Type="http://schemas.openxmlformats.org/officeDocument/2006/relationships/hyperlink" Target="https://www.thelancet.com/journals/lancet/article/PIIS0140-6736(18)30665-2/fulltext?dgcid=raven_jbs_etoc_email" TargetMode="External"/><Relationship Id="rId448" Type="http://schemas.openxmlformats.org/officeDocument/2006/relationships/hyperlink" Target="https://www.who.int/choice/cost-effectiveness/en/" TargetMode="External"/><Relationship Id="rId205" Type="http://schemas.openxmlformats.org/officeDocument/2006/relationships/hyperlink" Target="http://countdown2030.org/2015/countdown-data" TargetMode="External"/><Relationship Id="rId326" Type="http://schemas.openxmlformats.org/officeDocument/2006/relationships/hyperlink" Target="https://www.thelancet.com/journals/lancet/article/PIIS0140-6736(18)30665-2/fulltext?dgcid=raven_jbs_etoc_email" TargetMode="External"/><Relationship Id="rId447" Type="http://schemas.openxmlformats.org/officeDocument/2006/relationships/hyperlink" Target="https://www.cambridge.org/core/journals/the-british-journal-of-psychiatry/article/undertreatment-of-people-with-major-depressive-disorder-in-21-countries/3160B8E5C90376FA0644A5B0DAFA308B" TargetMode="External"/><Relationship Id="rId204" Type="http://schemas.openxmlformats.org/officeDocument/2006/relationships/hyperlink" Target="http://ghdx.healthdata.org/gbd-2016" TargetMode="External"/><Relationship Id="rId325" Type="http://schemas.openxmlformats.org/officeDocument/2006/relationships/hyperlink" Target="https://www.thelancet.com/journals/lancet/article/PIIS0140-6736(18)30665-2/fulltext?dgcid=raven_jbs_etoc_email" TargetMode="External"/><Relationship Id="rId446" Type="http://schemas.openxmlformats.org/officeDocument/2006/relationships/hyperlink" Target="https://www.who.int/choice/cost-effectiveness/en/" TargetMode="External"/><Relationship Id="rId203" Type="http://schemas.openxmlformats.org/officeDocument/2006/relationships/hyperlink" Target="https://academic.oup.com/heapol/article/20/suppl_1/i69/696586" TargetMode="External"/><Relationship Id="rId324" Type="http://schemas.openxmlformats.org/officeDocument/2006/relationships/hyperlink" Target="https://www.thelancet.com/journals/lancet/article/PIIS0140-6736(18)30665-2/fulltext?dgcid=raven_jbs_etoc_email" TargetMode="External"/><Relationship Id="rId445" Type="http://schemas.openxmlformats.org/officeDocument/2006/relationships/hyperlink" Target="http://countdown2030.org/2015/countdown-data" TargetMode="External"/><Relationship Id="rId209" Type="http://schemas.openxmlformats.org/officeDocument/2006/relationships/hyperlink" Target="https://www.thelancet.com/journals/langlo/article/PIIS2214-109X(15)70086-0/fulltext" TargetMode="External"/><Relationship Id="rId208" Type="http://schemas.openxmlformats.org/officeDocument/2006/relationships/hyperlink" Target="https://www.guttmacher.org/report/adding-it-costs-and-benefits-investing-sexual-and-reproductive-health-2014-methodology" TargetMode="External"/><Relationship Id="rId329" Type="http://schemas.openxmlformats.org/officeDocument/2006/relationships/hyperlink" Target="https://www.guttmacher.org/report/adding-it-costs-and-benefits-investing-sexual-and-reproductive-health-2014-methodology" TargetMode="External"/><Relationship Id="rId207" Type="http://schemas.openxmlformats.org/officeDocument/2006/relationships/hyperlink" Target="https://academic.oup.com/tropej/article/55/4/262/1672982" TargetMode="External"/><Relationship Id="rId328" Type="http://schemas.openxmlformats.org/officeDocument/2006/relationships/hyperlink" Target="https://www.guttmacher.org/report/adding-it-costs-and-benefits-investing-sexual-and-reproductive-health-2014-methodology" TargetMode="External"/><Relationship Id="rId449" Type="http://schemas.openxmlformats.org/officeDocument/2006/relationships/hyperlink" Target="https://www.ncbi.nlm.nih.gov/pmc/articles/PMC6008788/" TargetMode="External"/><Relationship Id="rId440" Type="http://schemas.openxmlformats.org/officeDocument/2006/relationships/hyperlink" Target="https://www.who.int/choice/cost-effectiveness/en/" TargetMode="External"/><Relationship Id="rId202" Type="http://schemas.openxmlformats.org/officeDocument/2006/relationships/hyperlink" Target="http://countdown2030.org/2015/countdown-data" TargetMode="External"/><Relationship Id="rId323" Type="http://schemas.openxmlformats.org/officeDocument/2006/relationships/hyperlink" Target="https://www.thelancet.com/journals/lancet/article/PIIS0140-6736(18)30665-2/fulltext?dgcid=raven_jbs_etoc_email" TargetMode="External"/><Relationship Id="rId444" Type="http://schemas.openxmlformats.org/officeDocument/2006/relationships/hyperlink" Target="https://go-gale-com.offcampus.lib.washington.edu/ps/i.do?p=HWRC&amp;u=wash_main&amp;id=GALE%7CA356267722&amp;v=2.1&amp;it=r" TargetMode="External"/><Relationship Id="rId201" Type="http://schemas.openxmlformats.org/officeDocument/2006/relationships/hyperlink" Target="http://www.who.int/nutgrowthdb/jme_2012_summary_note_v2.pdf?ua=1" TargetMode="External"/><Relationship Id="rId322" Type="http://schemas.openxmlformats.org/officeDocument/2006/relationships/hyperlink" Target="https://www.thelancet.com/journals/langlo/article/PIIS2214-109X(15)70115-4/fulltext" TargetMode="External"/><Relationship Id="rId443" Type="http://schemas.openxmlformats.org/officeDocument/2006/relationships/hyperlink" Target="https://www.cambridge.org/core/journals/the-british-journal-of-psychiatry/article/undertreatment-of-people-with-major-depressive-disorder-in-21-countries/3160B8E5C90376FA0644A5B0DAFA308B" TargetMode="External"/><Relationship Id="rId200" Type="http://schemas.openxmlformats.org/officeDocument/2006/relationships/hyperlink" Target="https://www.sciencedirect.com/science/article/pii/S0140673613609964?via%3Dihub" TargetMode="External"/><Relationship Id="rId321" Type="http://schemas.openxmlformats.org/officeDocument/2006/relationships/hyperlink" Target="https://www.thelancet.com/journals/langlo/article/PIIS2214-109X(15)70086-0/fulltext" TargetMode="External"/><Relationship Id="rId442" Type="http://schemas.openxmlformats.org/officeDocument/2006/relationships/hyperlink" Target="https://www.who.int/choice/cost-effectiveness/en/" TargetMode="External"/><Relationship Id="rId320" Type="http://schemas.openxmlformats.org/officeDocument/2006/relationships/hyperlink" Target="https://www.thelancet.com/journals/langlo/article/PIIS2214-109X(15)70115-4/fulltext" TargetMode="External"/><Relationship Id="rId441" Type="http://schemas.openxmlformats.org/officeDocument/2006/relationships/hyperlink" Target="https://www.thelancet.com/journals/lancet/article/PIIS0140-6736(18)30665-2/fulltext?dgcid=raven_jbs_etoc_email" TargetMode="External"/><Relationship Id="rId316" Type="http://schemas.openxmlformats.org/officeDocument/2006/relationships/hyperlink" Target="https://www.thelancet.com/journals/langlo/article/PIIS2214-109X(15)70115-4/fulltext" TargetMode="External"/><Relationship Id="rId437" Type="http://schemas.openxmlformats.org/officeDocument/2006/relationships/hyperlink" Target="http://apps.who.int/gho/data/view.main.1805WB?lang=en" TargetMode="External"/><Relationship Id="rId315" Type="http://schemas.openxmlformats.org/officeDocument/2006/relationships/hyperlink" Target="http://ghdx.healthdata.org/gbd-2016" TargetMode="External"/><Relationship Id="rId436" Type="http://schemas.openxmlformats.org/officeDocument/2006/relationships/hyperlink" Target="https://onlinelibrary.wiley.com/doi/full/10.1111/j.1360-0443.2011.03632.x" TargetMode="External"/><Relationship Id="rId314" Type="http://schemas.openxmlformats.org/officeDocument/2006/relationships/hyperlink" Target="https://www.thelancet.com/journals/langlo/article/PIIS2214-109X(15)70086-0/fulltext" TargetMode="External"/><Relationship Id="rId435" Type="http://schemas.openxmlformats.org/officeDocument/2006/relationships/hyperlink" Target="https://www.thelancet.com/journals/lancet/article/PIIS0140-6736(15)00469-9/fulltext" TargetMode="External"/><Relationship Id="rId313" Type="http://schemas.openxmlformats.org/officeDocument/2006/relationships/hyperlink" Target="https://www.thelancet.com/journals/langlo/article/PIIS2214-109X(15)70115-4/fulltext" TargetMode="External"/><Relationship Id="rId434" Type="http://schemas.openxmlformats.org/officeDocument/2006/relationships/hyperlink" Target="https://www.thelancet.com/journals/lancet/article/PIIS0140-6736(15)00469-9/fulltext" TargetMode="External"/><Relationship Id="rId319" Type="http://schemas.openxmlformats.org/officeDocument/2006/relationships/hyperlink" Target="https://www.thelancet.com/journals/langlo/article/PIIS2214-109X(15)70086-0/fulltext" TargetMode="External"/><Relationship Id="rId318" Type="http://schemas.openxmlformats.org/officeDocument/2006/relationships/hyperlink" Target="https://www.thelancet.com/journals/langlo/article/PIIS2214-109X(15)70115-4/fulltext" TargetMode="External"/><Relationship Id="rId439" Type="http://schemas.openxmlformats.org/officeDocument/2006/relationships/hyperlink" Target="https://www.thelancet.com/journals/lancet/article/PIIS0140-6736(18)30665-2/fulltext?dgcid=raven_jbs_etoc_email" TargetMode="External"/><Relationship Id="rId317" Type="http://schemas.openxmlformats.org/officeDocument/2006/relationships/hyperlink" Target="https://www.thelancet.com/journals/langlo/article/PIIS2214-109X(15)70086-0/fulltext" TargetMode="External"/><Relationship Id="rId438" Type="http://schemas.openxmlformats.org/officeDocument/2006/relationships/hyperlink" Target="https://www.thelancet.com/journals/lancet/article/PIIS0140-6736(15)00469-9/fulltext" TargetMode="External"/><Relationship Id="rId550" Type="http://schemas.openxmlformats.org/officeDocument/2006/relationships/hyperlink" Target="https://www.ncbi.nlm.nih.gov/pubmed/19222931" TargetMode="External"/><Relationship Id="rId312" Type="http://schemas.openxmlformats.org/officeDocument/2006/relationships/hyperlink" Target="https://www.thelancet.com/journals/langlo/article/PIIS2214-109X(15)70086-0/fulltext" TargetMode="External"/><Relationship Id="rId433" Type="http://schemas.openxmlformats.org/officeDocument/2006/relationships/hyperlink" Target="http://www.scielo.br/scielo.php?script=sci_arttext&amp;pid=S0066-782X2005000500013&amp;lng=en&amp;nrm=iso&amp;tlng=en" TargetMode="External"/><Relationship Id="rId554" Type="http://schemas.openxmlformats.org/officeDocument/2006/relationships/vmlDrawing" Target="../drawings/vmlDrawing2.vml"/><Relationship Id="rId311" Type="http://schemas.openxmlformats.org/officeDocument/2006/relationships/hyperlink" Target="https://www.thelancet.com/journals/langlo/article/PIIS2214-109X(15)70115-4/fulltext" TargetMode="External"/><Relationship Id="rId432" Type="http://schemas.openxmlformats.org/officeDocument/2006/relationships/hyperlink" Target="https://www.thelancet.com/journals/lancet/article/PIIS0140-6736(15)00469-9/fulltext" TargetMode="External"/><Relationship Id="rId553" Type="http://schemas.openxmlformats.org/officeDocument/2006/relationships/drawing" Target="../drawings/drawing3.xml"/><Relationship Id="rId310" Type="http://schemas.openxmlformats.org/officeDocument/2006/relationships/hyperlink" Target="https://www.thelancet.com/journals/langlo/article/PIIS2214-109X(15)70086-0/fulltext" TargetMode="External"/><Relationship Id="rId431" Type="http://schemas.openxmlformats.org/officeDocument/2006/relationships/hyperlink" Target="https://www.ncbi.nlm.nih.gov/pmc/articles/PMC4869389/" TargetMode="External"/><Relationship Id="rId552" Type="http://schemas.openxmlformats.org/officeDocument/2006/relationships/hyperlink" Target="https://www.thelancet.com/journals/lancet/article/PIIS0140-6736(18)30665-2/fulltext?dgcid=raven_jbs_etoc_email" TargetMode="External"/><Relationship Id="rId430" Type="http://schemas.openxmlformats.org/officeDocument/2006/relationships/hyperlink" Target="https://www.thelancet.com/journals/lancet/article/PIIS0140-6736(15)00469-9/fulltext" TargetMode="External"/><Relationship Id="rId551" Type="http://schemas.openxmlformats.org/officeDocument/2006/relationships/hyperlink" Target="https://www.thelancet.com/journals/lancet/article/PIIS0140-6736(18)30665-2/fulltext?dgcid=raven_jbs_etoc_emai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20.86"/>
    <col customWidth="1" min="4" max="4" width="9.0"/>
    <col customWidth="1" min="5" max="5" width="11.57"/>
    <col customWidth="1" min="6" max="6" width="12.71"/>
    <col customWidth="1" min="11" max="11" width="18.43"/>
  </cols>
  <sheetData>
    <row r="1" ht="27.75" customHeigh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4" t="s">
        <v>15</v>
      </c>
      <c r="Q1" s="14" t="s">
        <v>16</v>
      </c>
      <c r="R1" s="9" t="s">
        <v>17</v>
      </c>
      <c r="S1" s="9" t="s">
        <v>18</v>
      </c>
      <c r="T1" s="7"/>
      <c r="U1" s="7"/>
      <c r="V1" s="7"/>
      <c r="W1" s="7"/>
      <c r="X1" s="7"/>
      <c r="Y1" s="7"/>
      <c r="Z1" s="7"/>
      <c r="AA1" s="7"/>
      <c r="AB1" s="7"/>
      <c r="AC1" s="7"/>
      <c r="AD1" s="7"/>
      <c r="AE1" s="7"/>
      <c r="AF1" s="7"/>
    </row>
    <row r="2">
      <c r="A2" s="10" t="s">
        <v>23</v>
      </c>
      <c r="B2" s="10" t="s">
        <v>26</v>
      </c>
      <c r="C2" s="12" t="s">
        <v>27</v>
      </c>
      <c r="D2" s="10">
        <v>0.0</v>
      </c>
      <c r="E2" s="10" t="s">
        <v>32</v>
      </c>
      <c r="F2" s="10" t="s">
        <v>33</v>
      </c>
      <c r="G2" s="10">
        <f>(12.42+22.65)/2</f>
        <v>17.535</v>
      </c>
      <c r="H2" s="10" t="s">
        <v>36</v>
      </c>
      <c r="I2" s="10">
        <v>2011.0</v>
      </c>
      <c r="J2" s="10" t="s">
        <v>44</v>
      </c>
      <c r="K2" s="10">
        <v>4.0367692E7</v>
      </c>
      <c r="L2" s="10">
        <v>1.0</v>
      </c>
      <c r="M2" s="10" t="s">
        <v>50</v>
      </c>
      <c r="N2" s="10">
        <v>1.0</v>
      </c>
      <c r="O2" s="10" t="s">
        <v>51</v>
      </c>
      <c r="P2" s="18" t="s">
        <v>52</v>
      </c>
      <c r="Q2" s="18">
        <f t="shared" ref="Q2:Q18" si="1">K2*L2</f>
        <v>40367692</v>
      </c>
      <c r="R2" s="10">
        <v>0.39</v>
      </c>
      <c r="S2" s="10">
        <v>0.8</v>
      </c>
    </row>
    <row r="3">
      <c r="A3" s="10" t="s">
        <v>42</v>
      </c>
      <c r="B3" s="10" t="s">
        <v>43</v>
      </c>
      <c r="C3" s="12" t="s">
        <v>27</v>
      </c>
      <c r="D3" s="10">
        <v>1.0</v>
      </c>
      <c r="E3" s="10" t="s">
        <v>32</v>
      </c>
      <c r="F3" s="20" t="s">
        <v>57</v>
      </c>
      <c r="G3" s="10">
        <f>1.45</f>
        <v>1.45</v>
      </c>
      <c r="H3" s="10" t="s">
        <v>47</v>
      </c>
      <c r="I3" s="10">
        <v>1999.0</v>
      </c>
      <c r="J3" s="10" t="s">
        <v>62</v>
      </c>
      <c r="K3" s="10">
        <v>2.8199878E7</v>
      </c>
      <c r="L3" s="10">
        <v>1.0</v>
      </c>
      <c r="M3" s="10" t="s">
        <v>50</v>
      </c>
      <c r="N3" s="10">
        <v>1.0</v>
      </c>
      <c r="O3" s="10" t="s">
        <v>51</v>
      </c>
      <c r="P3" s="18" t="s">
        <v>52</v>
      </c>
      <c r="Q3" s="18">
        <f t="shared" si="1"/>
        <v>28199878</v>
      </c>
      <c r="R3" s="10">
        <v>0.3822</v>
      </c>
      <c r="S3" s="10">
        <v>0.8</v>
      </c>
    </row>
    <row r="4">
      <c r="A4" s="10" t="s">
        <v>58</v>
      </c>
      <c r="B4" s="10" t="s">
        <v>59</v>
      </c>
      <c r="C4" s="12" t="s">
        <v>27</v>
      </c>
      <c r="D4" s="10">
        <v>1.0</v>
      </c>
      <c r="E4" s="10" t="s">
        <v>32</v>
      </c>
      <c r="F4" s="20" t="s">
        <v>57</v>
      </c>
      <c r="G4" s="10">
        <f>3*3.5</f>
        <v>10.5</v>
      </c>
      <c r="H4" s="10" t="s">
        <v>47</v>
      </c>
      <c r="I4" s="10">
        <v>2016.0</v>
      </c>
      <c r="J4" s="10" t="s">
        <v>68</v>
      </c>
      <c r="K4" s="10">
        <v>2.8199878E7</v>
      </c>
      <c r="L4" s="10">
        <v>1.0</v>
      </c>
      <c r="M4" s="10" t="s">
        <v>50</v>
      </c>
      <c r="N4" s="10">
        <v>1.0</v>
      </c>
      <c r="O4" s="10" t="s">
        <v>51</v>
      </c>
      <c r="P4" s="18" t="s">
        <v>52</v>
      </c>
      <c r="Q4" s="18">
        <f t="shared" si="1"/>
        <v>28199878</v>
      </c>
      <c r="R4" s="19">
        <v>0.70706</v>
      </c>
      <c r="S4" s="10">
        <v>0.8</v>
      </c>
    </row>
    <row r="5">
      <c r="A5" s="10" t="s">
        <v>66</v>
      </c>
      <c r="B5" s="10" t="s">
        <v>67</v>
      </c>
      <c r="C5" s="12" t="s">
        <v>27</v>
      </c>
      <c r="D5" s="10">
        <v>1.0</v>
      </c>
      <c r="E5" s="10" t="s">
        <v>32</v>
      </c>
      <c r="F5" s="20" t="s">
        <v>57</v>
      </c>
      <c r="G5" s="10">
        <v>10.5</v>
      </c>
      <c r="H5" s="10" t="s">
        <v>47</v>
      </c>
      <c r="I5" s="10">
        <v>2016.0</v>
      </c>
      <c r="J5" s="10" t="s">
        <v>68</v>
      </c>
      <c r="K5" s="10">
        <v>2.8199878E7</v>
      </c>
      <c r="L5" s="10">
        <v>1.0</v>
      </c>
      <c r="M5" s="10" t="s">
        <v>50</v>
      </c>
      <c r="N5" s="10">
        <v>1.0</v>
      </c>
      <c r="O5" s="10" t="s">
        <v>51</v>
      </c>
      <c r="P5" s="18" t="s">
        <v>52</v>
      </c>
      <c r="Q5" s="18">
        <f t="shared" si="1"/>
        <v>28199878</v>
      </c>
      <c r="R5" s="19">
        <v>0.58822</v>
      </c>
      <c r="S5" s="10">
        <v>0.8</v>
      </c>
    </row>
    <row r="6">
      <c r="A6" s="10" t="s">
        <v>69</v>
      </c>
      <c r="B6" s="10" t="s">
        <v>70</v>
      </c>
      <c r="C6" s="12" t="s">
        <v>71</v>
      </c>
      <c r="D6" s="10">
        <v>1.0</v>
      </c>
      <c r="E6" s="10" t="s">
        <v>32</v>
      </c>
      <c r="F6" s="20" t="s">
        <v>57</v>
      </c>
      <c r="G6" s="10">
        <v>9.14</v>
      </c>
      <c r="H6" s="10" t="s">
        <v>47</v>
      </c>
      <c r="I6" s="10">
        <v>2006.0</v>
      </c>
      <c r="J6" s="10" t="s">
        <v>72</v>
      </c>
      <c r="K6" s="10">
        <v>416192.0</v>
      </c>
      <c r="L6" s="17">
        <v>1.0</v>
      </c>
      <c r="M6" s="25" t="s">
        <v>51</v>
      </c>
      <c r="N6" s="10">
        <v>1.0</v>
      </c>
      <c r="O6" s="10" t="s">
        <v>51</v>
      </c>
      <c r="P6" s="18" t="s">
        <v>73</v>
      </c>
      <c r="Q6" s="18">
        <f t="shared" si="1"/>
        <v>416192</v>
      </c>
      <c r="R6" s="25">
        <v>0.7489</v>
      </c>
      <c r="S6" s="10">
        <v>0.8</v>
      </c>
    </row>
    <row r="7">
      <c r="A7" s="10" t="s">
        <v>75</v>
      </c>
      <c r="B7" s="10" t="s">
        <v>76</v>
      </c>
      <c r="C7" s="12" t="s">
        <v>27</v>
      </c>
      <c r="D7" s="10">
        <v>1.0</v>
      </c>
      <c r="E7" s="10" t="s">
        <v>32</v>
      </c>
      <c r="F7" s="20" t="s">
        <v>57</v>
      </c>
      <c r="G7" s="10">
        <v>0.15</v>
      </c>
      <c r="H7" s="10" t="s">
        <v>77</v>
      </c>
      <c r="I7" s="10">
        <v>2000.0</v>
      </c>
      <c r="J7" s="10" t="s">
        <v>68</v>
      </c>
      <c r="K7" s="10">
        <v>1.28473703E8</v>
      </c>
      <c r="L7" s="10">
        <v>1.0</v>
      </c>
      <c r="M7" s="10" t="s">
        <v>51</v>
      </c>
      <c r="N7" s="10">
        <v>1.0</v>
      </c>
      <c r="O7" s="10" t="s">
        <v>51</v>
      </c>
      <c r="P7" s="18" t="s">
        <v>73</v>
      </c>
      <c r="Q7" s="18">
        <f t="shared" si="1"/>
        <v>128473703</v>
      </c>
      <c r="R7" s="10">
        <v>0.84</v>
      </c>
      <c r="S7" s="10">
        <v>0.8</v>
      </c>
    </row>
    <row r="8">
      <c r="A8" s="10" t="s">
        <v>78</v>
      </c>
      <c r="B8" s="10" t="s">
        <v>76</v>
      </c>
      <c r="C8" s="12" t="s">
        <v>27</v>
      </c>
      <c r="D8" s="10">
        <v>1.0</v>
      </c>
      <c r="E8" s="10" t="s">
        <v>32</v>
      </c>
      <c r="F8" s="20" t="s">
        <v>57</v>
      </c>
      <c r="G8" s="10">
        <v>6.04</v>
      </c>
      <c r="H8" s="10" t="s">
        <v>47</v>
      </c>
      <c r="I8" s="10">
        <v>2005.0</v>
      </c>
      <c r="J8" s="10" t="s">
        <v>81</v>
      </c>
      <c r="K8" s="10">
        <v>1.28473703E8</v>
      </c>
      <c r="L8" s="10">
        <v>0.216</v>
      </c>
      <c r="M8" s="10" t="s">
        <v>82</v>
      </c>
      <c r="N8" s="10">
        <v>1.0</v>
      </c>
      <c r="O8" s="10" t="s">
        <v>51</v>
      </c>
      <c r="P8" s="18" t="s">
        <v>83</v>
      </c>
      <c r="Q8" s="18">
        <f t="shared" si="1"/>
        <v>27750319.85</v>
      </c>
      <c r="R8" s="10">
        <v>0.0</v>
      </c>
      <c r="S8" s="10">
        <v>0.8</v>
      </c>
    </row>
    <row r="9">
      <c r="A9" s="10" t="s">
        <v>84</v>
      </c>
      <c r="B9" s="10" t="s">
        <v>85</v>
      </c>
      <c r="C9" s="12" t="s">
        <v>27</v>
      </c>
      <c r="D9" s="10">
        <v>0.0</v>
      </c>
      <c r="E9" s="10" t="s">
        <v>32</v>
      </c>
      <c r="F9" s="20" t="s">
        <v>57</v>
      </c>
      <c r="G9" s="19">
        <v>0.4033</v>
      </c>
      <c r="H9" s="10" t="s">
        <v>47</v>
      </c>
      <c r="I9" s="10">
        <v>2012.0</v>
      </c>
      <c r="J9" s="10" t="s">
        <v>88</v>
      </c>
      <c r="K9" s="17">
        <v>8.965074378E8</v>
      </c>
      <c r="L9" s="10">
        <v>0.96245412</v>
      </c>
      <c r="M9" s="10" t="s">
        <v>89</v>
      </c>
      <c r="N9" s="10">
        <v>1.0</v>
      </c>
      <c r="O9" s="10" t="s">
        <v>51</v>
      </c>
      <c r="P9" s="18" t="s">
        <v>83</v>
      </c>
      <c r="Q9" s="18">
        <f t="shared" si="1"/>
        <v>862847277.1</v>
      </c>
      <c r="R9" s="10">
        <v>0.19</v>
      </c>
      <c r="S9" s="10">
        <v>0.8</v>
      </c>
    </row>
    <row r="10">
      <c r="A10" s="10" t="s">
        <v>90</v>
      </c>
      <c r="B10" s="10" t="s">
        <v>91</v>
      </c>
      <c r="C10" s="12" t="s">
        <v>27</v>
      </c>
      <c r="D10" s="10">
        <v>1.0</v>
      </c>
      <c r="E10" s="10" t="s">
        <v>32</v>
      </c>
      <c r="F10" s="20" t="s">
        <v>57</v>
      </c>
      <c r="G10" s="25">
        <v>0.1</v>
      </c>
      <c r="H10" s="10" t="s">
        <v>47</v>
      </c>
      <c r="I10" s="10">
        <v>2016.0</v>
      </c>
      <c r="J10" s="10" t="s">
        <v>68</v>
      </c>
      <c r="K10" s="10">
        <v>2.8199878E7</v>
      </c>
      <c r="L10" s="10">
        <v>1.0</v>
      </c>
      <c r="M10" s="10" t="s">
        <v>50</v>
      </c>
      <c r="N10" s="10">
        <v>1.0</v>
      </c>
      <c r="O10" s="10" t="s">
        <v>51</v>
      </c>
      <c r="P10" s="18" t="s">
        <v>52</v>
      </c>
      <c r="Q10" s="18">
        <f t="shared" si="1"/>
        <v>28199878</v>
      </c>
      <c r="R10" s="25">
        <v>0.83</v>
      </c>
      <c r="S10" s="10">
        <v>0.8</v>
      </c>
    </row>
    <row r="11">
      <c r="A11" s="10" t="s">
        <v>94</v>
      </c>
      <c r="B11" s="10" t="s">
        <v>91</v>
      </c>
      <c r="C11" s="12" t="s">
        <v>27</v>
      </c>
      <c r="D11" s="10">
        <v>1.0</v>
      </c>
      <c r="E11" s="10" t="s">
        <v>32</v>
      </c>
      <c r="F11" s="20" t="s">
        <v>57</v>
      </c>
      <c r="G11" s="25">
        <v>0.29</v>
      </c>
      <c r="H11" s="10" t="s">
        <v>47</v>
      </c>
      <c r="I11" s="10">
        <v>2016.0</v>
      </c>
      <c r="J11" s="10" t="s">
        <v>68</v>
      </c>
      <c r="K11" s="10">
        <v>2.8199878E7</v>
      </c>
      <c r="L11" s="10">
        <v>1.0</v>
      </c>
      <c r="M11" s="10" t="s">
        <v>50</v>
      </c>
      <c r="N11" s="10">
        <v>1.0</v>
      </c>
      <c r="O11" s="10" t="s">
        <v>51</v>
      </c>
      <c r="P11" s="18" t="s">
        <v>52</v>
      </c>
      <c r="Q11" s="18">
        <f t="shared" si="1"/>
        <v>28199878</v>
      </c>
      <c r="R11" s="25">
        <v>0.8</v>
      </c>
      <c r="S11" s="10">
        <v>0.8</v>
      </c>
    </row>
    <row r="12">
      <c r="A12" s="10" t="s">
        <v>96</v>
      </c>
      <c r="B12" s="10" t="s">
        <v>91</v>
      </c>
      <c r="C12" s="12" t="s">
        <v>27</v>
      </c>
      <c r="D12" s="10">
        <v>1.0</v>
      </c>
      <c r="E12" s="10" t="s">
        <v>32</v>
      </c>
      <c r="F12" s="20" t="s">
        <v>57</v>
      </c>
      <c r="G12" s="25">
        <v>0.36</v>
      </c>
      <c r="H12" s="10" t="s">
        <v>47</v>
      </c>
      <c r="I12" s="10">
        <v>2016.0</v>
      </c>
      <c r="J12" s="10" t="s">
        <v>68</v>
      </c>
      <c r="K12" s="10">
        <v>2.7014418E7</v>
      </c>
      <c r="L12" s="10">
        <v>1.0</v>
      </c>
      <c r="M12" s="10" t="s">
        <v>50</v>
      </c>
      <c r="N12" s="10">
        <v>1.0</v>
      </c>
      <c r="O12" s="10" t="s">
        <v>51</v>
      </c>
      <c r="P12" s="18" t="s">
        <v>52</v>
      </c>
      <c r="Q12" s="18">
        <f t="shared" si="1"/>
        <v>27014418</v>
      </c>
      <c r="R12" s="25">
        <v>0.59</v>
      </c>
      <c r="S12" s="10">
        <v>0.8</v>
      </c>
    </row>
    <row r="13">
      <c r="A13" s="10" t="s">
        <v>99</v>
      </c>
      <c r="B13" s="10" t="s">
        <v>91</v>
      </c>
      <c r="C13" s="12" t="s">
        <v>27</v>
      </c>
      <c r="D13" s="10">
        <v>1.0</v>
      </c>
      <c r="E13" s="10" t="s">
        <v>32</v>
      </c>
      <c r="F13" s="20" t="s">
        <v>57</v>
      </c>
      <c r="G13" s="25">
        <v>6.1</v>
      </c>
      <c r="H13" s="10" t="s">
        <v>47</v>
      </c>
      <c r="I13" s="10">
        <v>2016.0</v>
      </c>
      <c r="J13" s="10" t="s">
        <v>68</v>
      </c>
      <c r="K13" s="10">
        <v>2.8199878E7</v>
      </c>
      <c r="L13" s="10">
        <v>1.0</v>
      </c>
      <c r="M13" s="10" t="s">
        <v>50</v>
      </c>
      <c r="N13" s="10">
        <v>1.0</v>
      </c>
      <c r="O13" s="10" t="s">
        <v>51</v>
      </c>
      <c r="P13" s="18" t="s">
        <v>52</v>
      </c>
      <c r="Q13" s="18">
        <f t="shared" si="1"/>
        <v>28199878</v>
      </c>
      <c r="R13" s="25">
        <v>0.8</v>
      </c>
      <c r="S13" s="10">
        <v>0.8</v>
      </c>
    </row>
    <row r="14">
      <c r="A14" s="10" t="s">
        <v>101</v>
      </c>
      <c r="B14" s="10" t="s">
        <v>91</v>
      </c>
      <c r="C14" s="12" t="s">
        <v>27</v>
      </c>
      <c r="D14" s="10">
        <v>1.0</v>
      </c>
      <c r="E14" s="10" t="s">
        <v>32</v>
      </c>
      <c r="F14" s="20" t="s">
        <v>57</v>
      </c>
      <c r="G14" s="25">
        <v>0.34</v>
      </c>
      <c r="H14" s="10" t="s">
        <v>47</v>
      </c>
      <c r="I14" s="10">
        <v>2016.0</v>
      </c>
      <c r="J14" s="10" t="s">
        <v>68</v>
      </c>
      <c r="K14" s="10">
        <v>2.8199878E7</v>
      </c>
      <c r="L14" s="10">
        <v>1.0</v>
      </c>
      <c r="M14" s="10" t="s">
        <v>50</v>
      </c>
      <c r="N14" s="10">
        <v>1.0</v>
      </c>
      <c r="O14" s="10" t="s">
        <v>51</v>
      </c>
      <c r="P14" s="18" t="s">
        <v>52</v>
      </c>
      <c r="Q14" s="18">
        <f t="shared" si="1"/>
        <v>28199878</v>
      </c>
      <c r="R14" s="25">
        <v>0.78</v>
      </c>
      <c r="S14" s="10">
        <v>0.8</v>
      </c>
    </row>
    <row r="15">
      <c r="A15" s="10" t="s">
        <v>103</v>
      </c>
      <c r="B15" s="10" t="s">
        <v>91</v>
      </c>
      <c r="C15" s="12" t="s">
        <v>27</v>
      </c>
      <c r="D15" s="10">
        <v>1.0</v>
      </c>
      <c r="E15" s="10" t="s">
        <v>32</v>
      </c>
      <c r="F15" s="20" t="s">
        <v>57</v>
      </c>
      <c r="G15" s="25">
        <v>0.1</v>
      </c>
      <c r="H15" s="10" t="s">
        <v>47</v>
      </c>
      <c r="I15" s="10">
        <v>2016.0</v>
      </c>
      <c r="J15" s="10" t="s">
        <v>68</v>
      </c>
      <c r="K15" s="10">
        <v>2.8199878E7</v>
      </c>
      <c r="L15" s="10">
        <v>1.0</v>
      </c>
      <c r="M15" s="10" t="s">
        <v>50</v>
      </c>
      <c r="N15" s="10">
        <v>1.0</v>
      </c>
      <c r="O15" s="10" t="s">
        <v>51</v>
      </c>
      <c r="P15" s="18" t="s">
        <v>52</v>
      </c>
      <c r="Q15" s="18">
        <f t="shared" si="1"/>
        <v>28199878</v>
      </c>
      <c r="R15" s="25">
        <v>0.71</v>
      </c>
      <c r="S15" s="10">
        <v>0.8</v>
      </c>
    </row>
    <row r="16">
      <c r="A16" s="10" t="s">
        <v>104</v>
      </c>
      <c r="B16" s="10" t="s">
        <v>91</v>
      </c>
      <c r="C16" s="12" t="s">
        <v>27</v>
      </c>
      <c r="D16" s="10">
        <v>1.0</v>
      </c>
      <c r="E16" s="10" t="s">
        <v>32</v>
      </c>
      <c r="F16" s="20" t="s">
        <v>57</v>
      </c>
      <c r="G16" s="25">
        <v>0.75</v>
      </c>
      <c r="H16" s="10" t="s">
        <v>47</v>
      </c>
      <c r="I16" s="10">
        <v>2016.0</v>
      </c>
      <c r="J16" s="10" t="s">
        <v>68</v>
      </c>
      <c r="K16" s="10">
        <v>2.5364821E7</v>
      </c>
      <c r="L16" s="10">
        <v>1.0</v>
      </c>
      <c r="M16" s="10" t="s">
        <v>51</v>
      </c>
      <c r="N16" s="10">
        <v>1.0</v>
      </c>
      <c r="O16" s="10" t="s">
        <v>51</v>
      </c>
      <c r="P16" s="18" t="s">
        <v>73</v>
      </c>
      <c r="Q16" s="18">
        <f t="shared" si="1"/>
        <v>25364821</v>
      </c>
      <c r="R16" s="25">
        <v>0.8</v>
      </c>
      <c r="S16" s="10">
        <v>0.8</v>
      </c>
    </row>
    <row r="17">
      <c r="A17" s="10" t="s">
        <v>107</v>
      </c>
      <c r="B17" s="10" t="s">
        <v>91</v>
      </c>
      <c r="C17" s="12" t="s">
        <v>27</v>
      </c>
      <c r="D17" s="10">
        <v>1.0</v>
      </c>
      <c r="E17" s="10" t="s">
        <v>32</v>
      </c>
      <c r="F17" s="20" t="s">
        <v>57</v>
      </c>
      <c r="G17" s="25">
        <v>0.27</v>
      </c>
      <c r="H17" s="10" t="s">
        <v>47</v>
      </c>
      <c r="I17" s="10">
        <v>2016.0</v>
      </c>
      <c r="J17" s="10" t="s">
        <v>68</v>
      </c>
      <c r="K17" s="10">
        <v>2.3307013E7</v>
      </c>
      <c r="L17" s="10">
        <v>1.0</v>
      </c>
      <c r="M17" s="10" t="s">
        <v>51</v>
      </c>
      <c r="N17" s="10">
        <v>1.0</v>
      </c>
      <c r="O17" s="10" t="s">
        <v>51</v>
      </c>
      <c r="P17" s="18" t="s">
        <v>73</v>
      </c>
      <c r="Q17" s="18">
        <f t="shared" si="1"/>
        <v>23307013</v>
      </c>
      <c r="R17" s="25">
        <v>0.8</v>
      </c>
      <c r="S17" s="10">
        <v>0.8</v>
      </c>
    </row>
    <row r="18">
      <c r="A18" s="10" t="s">
        <v>109</v>
      </c>
      <c r="B18" s="10" t="s">
        <v>110</v>
      </c>
      <c r="C18" s="12" t="s">
        <v>27</v>
      </c>
      <c r="D18" s="10">
        <v>1.0</v>
      </c>
      <c r="E18" s="10" t="s">
        <v>32</v>
      </c>
      <c r="F18" s="20" t="s">
        <v>57</v>
      </c>
      <c r="G18" s="10">
        <v>0.73</v>
      </c>
      <c r="H18" s="10" t="s">
        <v>47</v>
      </c>
      <c r="I18" s="10">
        <v>2012.0</v>
      </c>
      <c r="J18" s="10" t="s">
        <v>111</v>
      </c>
      <c r="K18" s="17">
        <v>8.965074378E8</v>
      </c>
      <c r="L18" s="10">
        <v>0.96245412</v>
      </c>
      <c r="M18" s="10" t="s">
        <v>89</v>
      </c>
      <c r="N18" s="10">
        <v>1.0</v>
      </c>
      <c r="O18" s="10" t="s">
        <v>51</v>
      </c>
      <c r="P18" s="18" t="s">
        <v>83</v>
      </c>
      <c r="Q18" s="18">
        <f t="shared" si="1"/>
        <v>862847277.1</v>
      </c>
      <c r="R18" s="10">
        <v>0.59</v>
      </c>
      <c r="S18" s="10">
        <v>0.8</v>
      </c>
    </row>
    <row r="19">
      <c r="A19" s="10" t="s">
        <v>112</v>
      </c>
      <c r="B19" s="10" t="s">
        <v>113</v>
      </c>
      <c r="C19" s="12" t="s">
        <v>27</v>
      </c>
      <c r="D19" s="10">
        <v>0.0</v>
      </c>
      <c r="E19" s="10" t="s">
        <v>32</v>
      </c>
      <c r="F19" s="10" t="s">
        <v>114</v>
      </c>
      <c r="G19" s="25">
        <v>0.63</v>
      </c>
      <c r="H19" s="10" t="s">
        <v>47</v>
      </c>
      <c r="I19" s="10">
        <v>2016.0</v>
      </c>
      <c r="J19" s="10" t="s">
        <v>68</v>
      </c>
      <c r="K19" s="29">
        <f t="shared" ref="K19:K20" si="2">Q19/L19</f>
        <v>157059276.7</v>
      </c>
      <c r="L19" s="10">
        <f t="shared" ref="L19:L20" si="3">80.05/100
</f>
        <v>0.8005</v>
      </c>
      <c r="M19" s="10" t="s">
        <v>121</v>
      </c>
      <c r="N19" s="10">
        <v>1.0</v>
      </c>
      <c r="O19" s="10" t="s">
        <v>51</v>
      </c>
      <c r="P19" s="18" t="s">
        <v>83</v>
      </c>
      <c r="Q19" s="18">
        <v>1.25725951E8</v>
      </c>
      <c r="R19" s="10">
        <v>0.33</v>
      </c>
      <c r="S19" s="10">
        <v>0.8</v>
      </c>
    </row>
    <row r="20">
      <c r="A20" s="10" t="s">
        <v>122</v>
      </c>
      <c r="B20" s="10" t="s">
        <v>123</v>
      </c>
      <c r="C20" s="12" t="s">
        <v>27</v>
      </c>
      <c r="D20" s="10">
        <v>0.0</v>
      </c>
      <c r="E20" s="10" t="s">
        <v>32</v>
      </c>
      <c r="F20" s="10" t="s">
        <v>114</v>
      </c>
      <c r="G20" s="10">
        <v>0.75</v>
      </c>
      <c r="H20" s="10" t="s">
        <v>47</v>
      </c>
      <c r="I20" s="10">
        <v>2016.0</v>
      </c>
      <c r="J20" s="10" t="s">
        <v>68</v>
      </c>
      <c r="K20" s="29">
        <f t="shared" si="2"/>
        <v>157059276.7</v>
      </c>
      <c r="L20" s="10">
        <f t="shared" si="3"/>
        <v>0.8005</v>
      </c>
      <c r="M20" s="10" t="s">
        <v>121</v>
      </c>
      <c r="N20" s="10">
        <v>1.0</v>
      </c>
      <c r="O20" s="10" t="s">
        <v>51</v>
      </c>
      <c r="P20" s="18" t="s">
        <v>83</v>
      </c>
      <c r="Q20" s="18">
        <v>1.25725951E8</v>
      </c>
      <c r="R20" s="10">
        <v>0.33</v>
      </c>
      <c r="S20" s="10">
        <v>0.8</v>
      </c>
    </row>
    <row r="21">
      <c r="A21" s="10" t="s">
        <v>127</v>
      </c>
      <c r="B21" s="10" t="s">
        <v>128</v>
      </c>
      <c r="C21" s="12" t="s">
        <v>27</v>
      </c>
      <c r="D21" s="10">
        <v>1.0</v>
      </c>
      <c r="E21" s="10" t="s">
        <v>32</v>
      </c>
      <c r="F21" s="20" t="s">
        <v>57</v>
      </c>
      <c r="G21" s="10">
        <v>8.38</v>
      </c>
      <c r="H21" s="10" t="s">
        <v>36</v>
      </c>
      <c r="I21" s="10">
        <v>2011.0</v>
      </c>
      <c r="J21" s="10" t="s">
        <v>44</v>
      </c>
      <c r="K21" s="10">
        <v>2413827.0</v>
      </c>
      <c r="L21" s="10">
        <v>1.0</v>
      </c>
      <c r="M21" s="10" t="s">
        <v>50</v>
      </c>
      <c r="N21" s="10">
        <v>1.0</v>
      </c>
      <c r="O21" s="10" t="s">
        <v>51</v>
      </c>
      <c r="P21" s="18" t="s">
        <v>52</v>
      </c>
      <c r="Q21" s="18">
        <v>2413827.0</v>
      </c>
      <c r="R21" s="10">
        <v>0.2734</v>
      </c>
      <c r="S21" s="10">
        <v>0.8</v>
      </c>
    </row>
    <row r="22">
      <c r="A22" s="10" t="s">
        <v>129</v>
      </c>
      <c r="B22" s="10" t="s">
        <v>130</v>
      </c>
      <c r="C22" s="12" t="s">
        <v>27</v>
      </c>
      <c r="D22" s="10">
        <v>1.0</v>
      </c>
      <c r="E22" s="10" t="s">
        <v>32</v>
      </c>
      <c r="F22" s="10" t="s">
        <v>114</v>
      </c>
      <c r="G22" s="10">
        <v>3.76</v>
      </c>
      <c r="H22" s="10" t="s">
        <v>47</v>
      </c>
      <c r="I22" s="10">
        <v>2016.0</v>
      </c>
      <c r="J22" s="10" t="s">
        <v>68</v>
      </c>
      <c r="K22" s="29">
        <f>Q22/L22</f>
        <v>200985059.1</v>
      </c>
      <c r="L22" s="10">
        <f>31.464/100</f>
        <v>0.31464</v>
      </c>
      <c r="M22" s="10" t="s">
        <v>133</v>
      </c>
      <c r="N22" s="10">
        <v>1.0</v>
      </c>
      <c r="O22" s="10" t="s">
        <v>51</v>
      </c>
      <c r="P22" s="18" t="s">
        <v>83</v>
      </c>
      <c r="Q22" s="18">
        <v>6.3237939E7</v>
      </c>
      <c r="R22" s="10">
        <v>0.33</v>
      </c>
      <c r="S22" s="10">
        <v>0.8</v>
      </c>
    </row>
    <row r="23">
      <c r="A23" s="10" t="s">
        <v>134</v>
      </c>
      <c r="B23" s="10" t="s">
        <v>135</v>
      </c>
      <c r="C23" s="12" t="s">
        <v>27</v>
      </c>
      <c r="D23" s="10">
        <v>1.0</v>
      </c>
      <c r="E23" s="10" t="s">
        <v>32</v>
      </c>
      <c r="F23" s="10" t="s">
        <v>114</v>
      </c>
      <c r="G23" s="10">
        <v>0.4</v>
      </c>
      <c r="H23" s="10" t="s">
        <v>47</v>
      </c>
      <c r="I23" s="10">
        <v>2012.0</v>
      </c>
      <c r="J23" s="10" t="s">
        <v>136</v>
      </c>
      <c r="K23" s="17">
        <v>2.77383324E8</v>
      </c>
      <c r="L23" s="10">
        <v>1.0</v>
      </c>
      <c r="M23" s="10" t="s">
        <v>51</v>
      </c>
      <c r="N23" s="10">
        <v>1.0</v>
      </c>
      <c r="O23" s="10" t="s">
        <v>51</v>
      </c>
      <c r="P23" s="18" t="s">
        <v>73</v>
      </c>
      <c r="Q23" s="18">
        <f t="shared" ref="Q23:Q27" si="4">K23*L23</f>
        <v>277383324</v>
      </c>
      <c r="R23" s="10">
        <v>0.77</v>
      </c>
      <c r="S23" s="10">
        <v>0.8</v>
      </c>
    </row>
    <row r="24">
      <c r="A24" s="10" t="s">
        <v>140</v>
      </c>
      <c r="B24" s="10" t="s">
        <v>135</v>
      </c>
      <c r="C24" s="12" t="s">
        <v>27</v>
      </c>
      <c r="D24" s="10">
        <v>1.0</v>
      </c>
      <c r="E24" s="10" t="s">
        <v>32</v>
      </c>
      <c r="F24" s="10" t="s">
        <v>114</v>
      </c>
      <c r="G24" s="31">
        <f>41536/100000</f>
        <v>0.41536</v>
      </c>
      <c r="H24" s="10" t="s">
        <v>47</v>
      </c>
      <c r="I24" s="10">
        <v>2012.0</v>
      </c>
      <c r="J24" s="10" t="s">
        <v>141</v>
      </c>
      <c r="K24" s="17">
        <v>9.5031139E7</v>
      </c>
      <c r="L24" s="10">
        <v>1.0</v>
      </c>
      <c r="M24" s="10" t="s">
        <v>51</v>
      </c>
      <c r="N24" s="10">
        <v>1.0</v>
      </c>
      <c r="O24" s="10" t="s">
        <v>51</v>
      </c>
      <c r="P24" s="18" t="s">
        <v>73</v>
      </c>
      <c r="Q24" s="18">
        <f t="shared" si="4"/>
        <v>95031139</v>
      </c>
      <c r="R24" s="10">
        <v>0.78</v>
      </c>
      <c r="S24" s="10">
        <v>0.8</v>
      </c>
    </row>
    <row r="25">
      <c r="A25" s="10" t="s">
        <v>142</v>
      </c>
      <c r="B25" s="10" t="s">
        <v>135</v>
      </c>
      <c r="C25" s="12" t="s">
        <v>27</v>
      </c>
      <c r="D25" s="10">
        <v>1.0</v>
      </c>
      <c r="E25" s="10" t="s">
        <v>32</v>
      </c>
      <c r="F25" s="10" t="s">
        <v>114</v>
      </c>
      <c r="G25" s="10">
        <v>0.53</v>
      </c>
      <c r="H25" s="10" t="s">
        <v>47</v>
      </c>
      <c r="I25" s="10">
        <v>2014.0</v>
      </c>
      <c r="J25" s="32" t="s">
        <v>143</v>
      </c>
      <c r="K25" s="17">
        <v>1.32632285E8</v>
      </c>
      <c r="L25" s="10">
        <v>1.0</v>
      </c>
      <c r="M25" s="10" t="s">
        <v>51</v>
      </c>
      <c r="N25" s="10">
        <v>1.0</v>
      </c>
      <c r="O25" s="10" t="s">
        <v>51</v>
      </c>
      <c r="P25" s="18" t="s">
        <v>73</v>
      </c>
      <c r="Q25" s="18">
        <f t="shared" si="4"/>
        <v>132632285</v>
      </c>
      <c r="R25" s="10">
        <v>0.52</v>
      </c>
      <c r="S25" s="10">
        <v>0.8</v>
      </c>
    </row>
    <row r="26">
      <c r="A26" s="10" t="s">
        <v>144</v>
      </c>
      <c r="B26" s="10" t="s">
        <v>135</v>
      </c>
      <c r="C26" s="12" t="s">
        <v>27</v>
      </c>
      <c r="D26" s="10">
        <v>1.0</v>
      </c>
      <c r="E26" s="10" t="s">
        <v>32</v>
      </c>
      <c r="F26" s="10" t="s">
        <v>114</v>
      </c>
      <c r="G26" s="10">
        <v>1.71</v>
      </c>
      <c r="H26" s="10" t="s">
        <v>47</v>
      </c>
      <c r="I26" s="10">
        <v>2014.0</v>
      </c>
      <c r="J26" s="32" t="s">
        <v>143</v>
      </c>
      <c r="K26" s="17">
        <v>2.93848855E8</v>
      </c>
      <c r="L26" s="10">
        <v>1.0</v>
      </c>
      <c r="M26" s="10" t="s">
        <v>51</v>
      </c>
      <c r="N26" s="10">
        <v>1.0</v>
      </c>
      <c r="O26" s="10" t="s">
        <v>51</v>
      </c>
      <c r="P26" s="18" t="s">
        <v>73</v>
      </c>
      <c r="Q26" s="18">
        <f t="shared" si="4"/>
        <v>293848855</v>
      </c>
      <c r="R26" s="10">
        <v>0.0</v>
      </c>
      <c r="S26" s="10">
        <v>0.8</v>
      </c>
    </row>
    <row r="27">
      <c r="A27" s="10" t="s">
        <v>146</v>
      </c>
      <c r="B27" s="10" t="s">
        <v>135</v>
      </c>
      <c r="C27" s="12" t="s">
        <v>27</v>
      </c>
      <c r="D27" s="10">
        <v>1.0</v>
      </c>
      <c r="E27" s="10" t="s">
        <v>32</v>
      </c>
      <c r="F27" s="10" t="s">
        <v>114</v>
      </c>
      <c r="G27" s="10">
        <v>0.62</v>
      </c>
      <c r="H27" s="10" t="s">
        <v>47</v>
      </c>
      <c r="I27" s="10">
        <v>2012.0</v>
      </c>
      <c r="J27" s="10" t="s">
        <v>136</v>
      </c>
      <c r="K27" s="17">
        <v>1.41276903E8</v>
      </c>
      <c r="L27" s="10">
        <v>1.0</v>
      </c>
      <c r="M27" s="10" t="s">
        <v>51</v>
      </c>
      <c r="N27" s="10">
        <v>1.0</v>
      </c>
      <c r="O27" s="10" t="s">
        <v>51</v>
      </c>
      <c r="P27" s="18" t="s">
        <v>73</v>
      </c>
      <c r="Q27" s="18">
        <f t="shared" si="4"/>
        <v>141276903</v>
      </c>
      <c r="R27" s="10">
        <v>0.75</v>
      </c>
      <c r="S27" s="10">
        <v>0.8</v>
      </c>
    </row>
    <row r="28">
      <c r="A28" s="10" t="s">
        <v>147</v>
      </c>
      <c r="B28" s="10" t="s">
        <v>135</v>
      </c>
      <c r="C28" s="12" t="s">
        <v>27</v>
      </c>
      <c r="D28" s="10">
        <v>1.0</v>
      </c>
      <c r="E28" s="10" t="s">
        <v>32</v>
      </c>
      <c r="F28" s="10" t="s">
        <v>114</v>
      </c>
      <c r="G28" s="10" t="s">
        <v>51</v>
      </c>
      <c r="H28" s="10" t="s">
        <v>51</v>
      </c>
      <c r="I28" s="10" t="s">
        <v>51</v>
      </c>
      <c r="J28" s="10" t="s">
        <v>51</v>
      </c>
      <c r="K28" s="10" t="s">
        <v>51</v>
      </c>
      <c r="L28" s="10" t="s">
        <v>51</v>
      </c>
      <c r="M28" s="10" t="s">
        <v>51</v>
      </c>
      <c r="N28" s="10">
        <v>1.0</v>
      </c>
      <c r="O28" s="10" t="s">
        <v>51</v>
      </c>
      <c r="P28" s="18" t="s">
        <v>51</v>
      </c>
      <c r="Q28" s="18" t="s">
        <v>51</v>
      </c>
      <c r="R28" s="10" t="s">
        <v>51</v>
      </c>
      <c r="S28" s="10" t="s">
        <v>51</v>
      </c>
    </row>
    <row r="29">
      <c r="A29" s="10" t="s">
        <v>148</v>
      </c>
      <c r="B29" s="10" t="s">
        <v>149</v>
      </c>
      <c r="C29" s="12" t="s">
        <v>27</v>
      </c>
      <c r="D29" s="10">
        <v>0.0</v>
      </c>
      <c r="E29" s="10" t="s">
        <v>32</v>
      </c>
      <c r="F29" s="10" t="s">
        <v>151</v>
      </c>
      <c r="G29" s="10">
        <v>9.14</v>
      </c>
      <c r="H29" s="10" t="s">
        <v>47</v>
      </c>
      <c r="I29" s="10">
        <v>2016.0</v>
      </c>
      <c r="J29" s="10" t="s">
        <v>68</v>
      </c>
      <c r="K29" s="10">
        <v>8429081.0</v>
      </c>
      <c r="L29" s="10">
        <v>1.0</v>
      </c>
      <c r="M29" s="10" t="s">
        <v>51</v>
      </c>
      <c r="N29" s="10">
        <v>1.0</v>
      </c>
      <c r="O29" s="10" t="s">
        <v>51</v>
      </c>
      <c r="P29" s="18" t="s">
        <v>73</v>
      </c>
      <c r="Q29" s="18">
        <f>K29*L29</f>
        <v>8429081</v>
      </c>
      <c r="R29" s="10">
        <v>0.0</v>
      </c>
      <c r="S29" s="10">
        <v>0.8</v>
      </c>
    </row>
    <row r="30">
      <c r="A30" s="10" t="s">
        <v>154</v>
      </c>
      <c r="B30" s="10" t="s">
        <v>155</v>
      </c>
      <c r="C30" s="33" t="s">
        <v>27</v>
      </c>
      <c r="D30" s="10">
        <v>0.0</v>
      </c>
      <c r="E30" s="10" t="s">
        <v>32</v>
      </c>
      <c r="F30" s="10" t="s">
        <v>114</v>
      </c>
      <c r="G30" s="10">
        <v>5.22</v>
      </c>
      <c r="H30" s="10" t="s">
        <v>47</v>
      </c>
      <c r="I30" s="10">
        <v>2016.0</v>
      </c>
      <c r="J30" s="10" t="s">
        <v>68</v>
      </c>
      <c r="K30" s="29">
        <f t="shared" ref="K30:K31" si="5">Q30/L30</f>
        <v>200985058</v>
      </c>
      <c r="L30" s="19">
        <v>0.5</v>
      </c>
      <c r="M30" s="19" t="s">
        <v>158</v>
      </c>
      <c r="N30" s="10">
        <v>1.0</v>
      </c>
      <c r="O30" s="10" t="s">
        <v>51</v>
      </c>
      <c r="P30" s="18" t="s">
        <v>83</v>
      </c>
      <c r="Q30" s="18">
        <v>1.00492529E8</v>
      </c>
      <c r="R30" s="31">
        <f t="shared" ref="R30:R31" si="6">1/3</f>
        <v>0.3333333333</v>
      </c>
      <c r="S30" s="10">
        <v>0.8</v>
      </c>
    </row>
    <row r="31">
      <c r="A31" s="10" t="s">
        <v>159</v>
      </c>
      <c r="B31" s="10" t="s">
        <v>160</v>
      </c>
      <c r="C31" s="12" t="s">
        <v>27</v>
      </c>
      <c r="D31" s="10">
        <v>0.0</v>
      </c>
      <c r="E31" s="10" t="s">
        <v>32</v>
      </c>
      <c r="F31" s="10" t="s">
        <v>33</v>
      </c>
      <c r="G31" s="10">
        <v>3.76</v>
      </c>
      <c r="H31" s="10" t="s">
        <v>47</v>
      </c>
      <c r="I31" s="10">
        <v>2016.0</v>
      </c>
      <c r="J31" s="10" t="s">
        <v>68</v>
      </c>
      <c r="K31" s="29">
        <f t="shared" si="5"/>
        <v>200985059.1</v>
      </c>
      <c r="L31" s="10">
        <f>31.464/100</f>
        <v>0.31464</v>
      </c>
      <c r="M31" s="10" t="s">
        <v>133</v>
      </c>
      <c r="N31" s="10">
        <v>1.0</v>
      </c>
      <c r="O31" s="10" t="s">
        <v>51</v>
      </c>
      <c r="P31" s="18" t="s">
        <v>83</v>
      </c>
      <c r="Q31" s="18">
        <v>6.3237939E7</v>
      </c>
      <c r="R31" s="31">
        <f t="shared" si="6"/>
        <v>0.3333333333</v>
      </c>
      <c r="S31" s="10">
        <v>0.8</v>
      </c>
    </row>
    <row r="32">
      <c r="A32" s="10" t="s">
        <v>162</v>
      </c>
      <c r="B32" s="10" t="s">
        <v>163</v>
      </c>
      <c r="C32" s="12" t="s">
        <v>27</v>
      </c>
      <c r="D32" s="10">
        <v>0.0</v>
      </c>
      <c r="E32" s="10" t="s">
        <v>32</v>
      </c>
      <c r="F32" s="10" t="s">
        <v>114</v>
      </c>
      <c r="G32" s="10">
        <v>15.35</v>
      </c>
      <c r="H32" s="10" t="s">
        <v>36</v>
      </c>
      <c r="I32" s="10">
        <v>2011.0</v>
      </c>
      <c r="J32" s="10" t="s">
        <v>44</v>
      </c>
      <c r="K32" s="10">
        <v>4.4339054E7</v>
      </c>
      <c r="L32" s="10">
        <v>1.0</v>
      </c>
      <c r="M32" s="10" t="s">
        <v>51</v>
      </c>
      <c r="N32" s="10">
        <v>1.0</v>
      </c>
      <c r="O32" s="10" t="s">
        <v>51</v>
      </c>
      <c r="P32" s="18" t="s">
        <v>73</v>
      </c>
      <c r="Q32" s="18">
        <v>4.4339054E7</v>
      </c>
      <c r="R32" s="25">
        <v>0.39</v>
      </c>
      <c r="S32" s="10">
        <v>0.8</v>
      </c>
    </row>
    <row r="33">
      <c r="A33" s="10" t="s">
        <v>164</v>
      </c>
      <c r="B33" s="10" t="s">
        <v>165</v>
      </c>
      <c r="C33" s="12" t="s">
        <v>27</v>
      </c>
      <c r="D33" s="10">
        <v>0.0</v>
      </c>
      <c r="E33" s="10" t="s">
        <v>32</v>
      </c>
      <c r="F33" s="10" t="s">
        <v>114</v>
      </c>
      <c r="G33" s="10">
        <v>15.35</v>
      </c>
      <c r="H33" s="10" t="s">
        <v>36</v>
      </c>
      <c r="I33" s="10">
        <v>2011.0</v>
      </c>
      <c r="J33" s="10" t="s">
        <v>44</v>
      </c>
      <c r="K33" s="10">
        <v>5.8896276E7</v>
      </c>
      <c r="L33" s="10">
        <v>1.0</v>
      </c>
      <c r="M33" s="10" t="s">
        <v>51</v>
      </c>
      <c r="N33" s="10">
        <v>1.0</v>
      </c>
      <c r="O33" s="10" t="s">
        <v>51</v>
      </c>
      <c r="P33" s="18" t="s">
        <v>73</v>
      </c>
      <c r="Q33" s="18">
        <v>5.8896276E7</v>
      </c>
      <c r="R33" s="10">
        <v>0.39</v>
      </c>
      <c r="S33" s="10">
        <v>0.8</v>
      </c>
    </row>
    <row r="34">
      <c r="A34" s="10" t="s">
        <v>167</v>
      </c>
      <c r="B34" s="10" t="s">
        <v>168</v>
      </c>
      <c r="C34" s="12" t="s">
        <v>27</v>
      </c>
      <c r="D34" s="10">
        <v>1.0</v>
      </c>
      <c r="E34" s="10" t="s">
        <v>32</v>
      </c>
      <c r="F34" s="20" t="s">
        <v>57</v>
      </c>
      <c r="G34" s="10">
        <v>4.235</v>
      </c>
      <c r="H34" s="10" t="s">
        <v>47</v>
      </c>
      <c r="I34" s="22">
        <v>2005.0</v>
      </c>
      <c r="J34" s="22" t="s">
        <v>81</v>
      </c>
      <c r="K34" s="10">
        <v>4.0367692E7</v>
      </c>
      <c r="L34" s="10">
        <v>1.0</v>
      </c>
      <c r="M34" s="10" t="s">
        <v>50</v>
      </c>
      <c r="N34" s="10">
        <v>1.0</v>
      </c>
      <c r="O34" s="10" t="s">
        <v>51</v>
      </c>
      <c r="P34" s="18" t="s">
        <v>52</v>
      </c>
      <c r="Q34" s="18">
        <f>K34*L34</f>
        <v>40367692</v>
      </c>
      <c r="R34" s="10">
        <v>0.39</v>
      </c>
      <c r="S34" s="10">
        <v>0.8</v>
      </c>
    </row>
    <row r="35">
      <c r="A35" s="10" t="s">
        <v>169</v>
      </c>
      <c r="B35" s="10" t="s">
        <v>168</v>
      </c>
      <c r="C35" s="12" t="s">
        <v>27</v>
      </c>
      <c r="D35" s="10">
        <v>1.0</v>
      </c>
      <c r="E35" s="10" t="s">
        <v>32</v>
      </c>
      <c r="F35" s="20" t="s">
        <v>57</v>
      </c>
      <c r="G35" s="10">
        <v>25.0</v>
      </c>
      <c r="H35" s="10" t="s">
        <v>77</v>
      </c>
      <c r="I35" s="10">
        <v>2010.0</v>
      </c>
      <c r="J35" s="10" t="s">
        <v>44</v>
      </c>
      <c r="K35" s="10">
        <v>4.0367692E7</v>
      </c>
      <c r="L35" s="10">
        <v>1.0</v>
      </c>
      <c r="M35" s="10" t="s">
        <v>50</v>
      </c>
      <c r="N35" s="34">
        <v>0.185421843957391</v>
      </c>
      <c r="O35" s="10" t="s">
        <v>170</v>
      </c>
      <c r="P35" s="18" t="s">
        <v>172</v>
      </c>
      <c r="Q35" s="18">
        <f t="shared" ref="Q35:Q78" si="7">K35*L35*N35</f>
        <v>7485051.887</v>
      </c>
      <c r="R35" s="10">
        <v>0.39</v>
      </c>
      <c r="S35" s="10">
        <v>0.8</v>
      </c>
    </row>
    <row r="36">
      <c r="A36" s="10" t="s">
        <v>173</v>
      </c>
      <c r="B36" s="10" t="s">
        <v>174</v>
      </c>
      <c r="C36" s="12" t="s">
        <v>27</v>
      </c>
      <c r="D36" s="10">
        <v>1.0</v>
      </c>
      <c r="E36" s="10" t="s">
        <v>32</v>
      </c>
      <c r="F36" s="10" t="s">
        <v>175</v>
      </c>
      <c r="G36" s="29">
        <f>(26.75+14.91)/2</f>
        <v>20.83</v>
      </c>
      <c r="H36" s="10" t="s">
        <v>47</v>
      </c>
      <c r="I36" s="10">
        <v>2007.0</v>
      </c>
      <c r="J36" s="10" t="s">
        <v>111</v>
      </c>
      <c r="K36" s="17">
        <v>1.22946252E8</v>
      </c>
      <c r="L36" s="19">
        <v>0.5</v>
      </c>
      <c r="M36" s="19" t="s">
        <v>178</v>
      </c>
      <c r="N36" s="10">
        <v>0.5</v>
      </c>
      <c r="O36" s="10" t="s">
        <v>179</v>
      </c>
      <c r="P36" s="18" t="s">
        <v>83</v>
      </c>
      <c r="Q36" s="18">
        <f t="shared" si="7"/>
        <v>30736563</v>
      </c>
      <c r="R36" s="10">
        <v>0.16</v>
      </c>
      <c r="S36" s="10">
        <v>0.8</v>
      </c>
    </row>
    <row r="37">
      <c r="A37" s="10" t="s">
        <v>180</v>
      </c>
      <c r="B37" s="10" t="s">
        <v>181</v>
      </c>
      <c r="C37" s="12" t="s">
        <v>27</v>
      </c>
      <c r="D37" s="10">
        <v>0.0</v>
      </c>
      <c r="E37" s="10" t="s">
        <v>32</v>
      </c>
      <c r="F37" s="10" t="s">
        <v>175</v>
      </c>
      <c r="G37" s="10">
        <v>5.88</v>
      </c>
      <c r="H37" s="10" t="s">
        <v>47</v>
      </c>
      <c r="I37" s="10">
        <v>2007.0</v>
      </c>
      <c r="J37" s="10" t="s">
        <v>111</v>
      </c>
      <c r="K37" s="17">
        <v>1.22946252E8</v>
      </c>
      <c r="L37" s="19">
        <v>0.5</v>
      </c>
      <c r="M37" s="19" t="s">
        <v>178</v>
      </c>
      <c r="N37" s="10">
        <v>0.5</v>
      </c>
      <c r="O37" s="10" t="s">
        <v>182</v>
      </c>
      <c r="P37" s="18" t="s">
        <v>83</v>
      </c>
      <c r="Q37" s="18">
        <f t="shared" si="7"/>
        <v>30736563</v>
      </c>
      <c r="R37" s="10">
        <v>0.16</v>
      </c>
      <c r="S37" s="10">
        <v>0.8</v>
      </c>
    </row>
    <row r="38">
      <c r="A38" s="10" t="s">
        <v>184</v>
      </c>
      <c r="B38" s="23" t="s">
        <v>185</v>
      </c>
      <c r="C38" s="12" t="s">
        <v>27</v>
      </c>
      <c r="D38" s="10">
        <v>1.0</v>
      </c>
      <c r="E38" s="12" t="s">
        <v>186</v>
      </c>
      <c r="F38" s="20" t="s">
        <v>57</v>
      </c>
      <c r="G38" s="10">
        <v>8.0</v>
      </c>
      <c r="H38" s="10" t="s">
        <v>47</v>
      </c>
      <c r="I38" s="10">
        <v>2008.0</v>
      </c>
      <c r="J38" s="10" t="s">
        <v>136</v>
      </c>
      <c r="K38" s="10">
        <v>2.7325553E7</v>
      </c>
      <c r="L38" s="10">
        <v>1.0</v>
      </c>
      <c r="M38" s="10" t="s">
        <v>50</v>
      </c>
      <c r="N38" s="10">
        <v>1.0</v>
      </c>
      <c r="O38" s="10" t="s">
        <v>51</v>
      </c>
      <c r="P38" s="18" t="s">
        <v>52</v>
      </c>
      <c r="Q38" s="18">
        <f t="shared" si="7"/>
        <v>27325553</v>
      </c>
      <c r="R38" s="10">
        <v>0.5</v>
      </c>
      <c r="S38" s="10">
        <v>0.8</v>
      </c>
    </row>
    <row r="39">
      <c r="A39" s="10" t="s">
        <v>187</v>
      </c>
      <c r="B39" s="10" t="s">
        <v>188</v>
      </c>
      <c r="C39" s="12" t="s">
        <v>27</v>
      </c>
      <c r="D39" s="10">
        <v>1.0</v>
      </c>
      <c r="E39" s="10" t="s">
        <v>32</v>
      </c>
      <c r="F39" s="10" t="s">
        <v>175</v>
      </c>
      <c r="G39" s="10">
        <v>1.54</v>
      </c>
      <c r="H39" s="10" t="s">
        <v>47</v>
      </c>
      <c r="I39" s="10">
        <v>2001.0</v>
      </c>
      <c r="J39" s="10" t="s">
        <v>88</v>
      </c>
      <c r="K39" s="17">
        <v>1.22946252E8</v>
      </c>
      <c r="L39" s="10">
        <v>0.105</v>
      </c>
      <c r="M39" s="10" t="s">
        <v>190</v>
      </c>
      <c r="N39" s="10">
        <v>0.64</v>
      </c>
      <c r="O39" s="10" t="s">
        <v>191</v>
      </c>
      <c r="P39" s="18" t="s">
        <v>83</v>
      </c>
      <c r="Q39" s="18">
        <f t="shared" si="7"/>
        <v>8261988.134</v>
      </c>
      <c r="R39" s="10">
        <v>0.0</v>
      </c>
      <c r="S39" s="10">
        <v>0.8</v>
      </c>
    </row>
    <row r="40">
      <c r="A40" s="10" t="s">
        <v>192</v>
      </c>
      <c r="B40" s="10" t="s">
        <v>193</v>
      </c>
      <c r="C40" s="12" t="s">
        <v>71</v>
      </c>
      <c r="D40" s="10">
        <v>1.0</v>
      </c>
      <c r="E40" s="12" t="s">
        <v>194</v>
      </c>
      <c r="F40" s="10" t="s">
        <v>151</v>
      </c>
      <c r="G40" s="25">
        <v>6.64</v>
      </c>
      <c r="H40" s="10" t="s">
        <v>47</v>
      </c>
      <c r="I40" s="10">
        <v>2016.0</v>
      </c>
      <c r="J40" s="10" t="s">
        <v>68</v>
      </c>
      <c r="K40" s="17">
        <v>2771859.0</v>
      </c>
      <c r="L40" s="10">
        <v>1.0</v>
      </c>
      <c r="M40" s="10" t="s">
        <v>51</v>
      </c>
      <c r="N40" s="10">
        <v>1.0</v>
      </c>
      <c r="O40" s="10" t="s">
        <v>51</v>
      </c>
      <c r="P40" s="18" t="s">
        <v>73</v>
      </c>
      <c r="Q40" s="18">
        <f t="shared" si="7"/>
        <v>2771859</v>
      </c>
      <c r="R40" s="10">
        <v>0.01</v>
      </c>
      <c r="S40" s="10">
        <v>0.8</v>
      </c>
    </row>
    <row r="41">
      <c r="A41" s="10" t="s">
        <v>196</v>
      </c>
      <c r="B41" s="10" t="s">
        <v>197</v>
      </c>
      <c r="C41" s="12" t="s">
        <v>27</v>
      </c>
      <c r="D41" s="10">
        <v>0.0</v>
      </c>
      <c r="E41" s="12" t="s">
        <v>194</v>
      </c>
      <c r="F41" s="10" t="s">
        <v>175</v>
      </c>
      <c r="G41" s="10">
        <v>6.6</v>
      </c>
      <c r="H41" s="10" t="s">
        <v>47</v>
      </c>
      <c r="I41" s="10">
        <v>2011.0</v>
      </c>
      <c r="J41" s="10" t="s">
        <v>198</v>
      </c>
      <c r="K41" s="17">
        <v>1207369.0</v>
      </c>
      <c r="L41" s="10">
        <v>1.0</v>
      </c>
      <c r="M41" s="10" t="s">
        <v>51</v>
      </c>
      <c r="N41" s="10">
        <v>1.0</v>
      </c>
      <c r="O41" s="10" t="s">
        <v>51</v>
      </c>
      <c r="P41" s="18" t="s">
        <v>73</v>
      </c>
      <c r="Q41" s="18">
        <f t="shared" si="7"/>
        <v>1207369</v>
      </c>
      <c r="R41" s="10">
        <v>0.56</v>
      </c>
      <c r="S41" s="10">
        <v>0.8</v>
      </c>
    </row>
    <row r="42">
      <c r="A42" s="10" t="s">
        <v>199</v>
      </c>
      <c r="B42" s="10" t="s">
        <v>200</v>
      </c>
      <c r="C42" s="12" t="s">
        <v>27</v>
      </c>
      <c r="D42" s="10">
        <v>0.0</v>
      </c>
      <c r="E42" s="12" t="s">
        <v>186</v>
      </c>
      <c r="F42" s="20" t="s">
        <v>57</v>
      </c>
      <c r="G42" s="25">
        <v>0.92</v>
      </c>
      <c r="H42" s="10" t="s">
        <v>47</v>
      </c>
      <c r="I42" s="10">
        <v>2016.0</v>
      </c>
      <c r="J42" s="10" t="s">
        <v>68</v>
      </c>
      <c r="K42" s="17">
        <v>1.09263938E8</v>
      </c>
      <c r="L42" s="10">
        <v>0.9500331</v>
      </c>
      <c r="M42" s="10" t="s">
        <v>201</v>
      </c>
      <c r="N42" s="10">
        <v>1.0</v>
      </c>
      <c r="O42" s="10" t="s">
        <v>51</v>
      </c>
      <c r="P42" s="18" t="s">
        <v>83</v>
      </c>
      <c r="Q42" s="18">
        <f t="shared" si="7"/>
        <v>103804357.7</v>
      </c>
      <c r="R42" s="10">
        <v>0.19</v>
      </c>
      <c r="S42" s="10">
        <v>0.8</v>
      </c>
    </row>
    <row r="43">
      <c r="A43" s="10" t="s">
        <v>203</v>
      </c>
      <c r="B43" s="10" t="s">
        <v>200</v>
      </c>
      <c r="C43" s="12" t="s">
        <v>27</v>
      </c>
      <c r="D43" s="10">
        <v>0.0</v>
      </c>
      <c r="E43" s="12" t="s">
        <v>186</v>
      </c>
      <c r="F43" s="20" t="s">
        <v>57</v>
      </c>
      <c r="G43" s="25">
        <v>0.35</v>
      </c>
      <c r="H43" s="10" t="s">
        <v>47</v>
      </c>
      <c r="I43" s="10">
        <v>2016.0</v>
      </c>
      <c r="J43" s="10" t="s">
        <v>68</v>
      </c>
      <c r="K43" s="17">
        <v>1.09263938E8</v>
      </c>
      <c r="L43" s="10">
        <f>1-L42</f>
        <v>0.0499669</v>
      </c>
      <c r="M43" s="10" t="s">
        <v>205</v>
      </c>
      <c r="N43" s="10">
        <v>1.0</v>
      </c>
      <c r="O43" s="10" t="s">
        <v>51</v>
      </c>
      <c r="P43" s="18" t="s">
        <v>83</v>
      </c>
      <c r="Q43" s="18">
        <f t="shared" si="7"/>
        <v>5459580.264</v>
      </c>
      <c r="R43" s="10">
        <v>0.19</v>
      </c>
      <c r="S43" s="10">
        <v>0.8</v>
      </c>
    </row>
    <row r="44">
      <c r="A44" s="10" t="s">
        <v>206</v>
      </c>
      <c r="B44" s="10" t="s">
        <v>207</v>
      </c>
      <c r="C44" s="12" t="s">
        <v>27</v>
      </c>
      <c r="D44" s="10">
        <v>0.0</v>
      </c>
      <c r="E44" s="10" t="s">
        <v>32</v>
      </c>
      <c r="F44" s="20" t="s">
        <v>57</v>
      </c>
      <c r="G44" s="19">
        <f>(0.98+0.84+1.61+1.98+2.56)/5</f>
        <v>1.594</v>
      </c>
      <c r="H44" s="10" t="s">
        <v>47</v>
      </c>
      <c r="I44" s="10">
        <v>2006.0</v>
      </c>
      <c r="J44" s="10" t="s">
        <v>111</v>
      </c>
      <c r="K44" s="17">
        <v>8.965074378E8</v>
      </c>
      <c r="L44" s="10">
        <v>0.96245412</v>
      </c>
      <c r="M44" s="10" t="s">
        <v>89</v>
      </c>
      <c r="N44" s="10">
        <v>0.1</v>
      </c>
      <c r="O44" s="10" t="s">
        <v>210</v>
      </c>
      <c r="P44" s="18" t="s">
        <v>83</v>
      </c>
      <c r="Q44" s="18">
        <f t="shared" si="7"/>
        <v>86284727.71</v>
      </c>
      <c r="R44" s="10">
        <v>0.19</v>
      </c>
      <c r="S44" s="10">
        <v>0.8</v>
      </c>
    </row>
    <row r="45">
      <c r="A45" s="10" t="s">
        <v>211</v>
      </c>
      <c r="B45" s="10" t="s">
        <v>212</v>
      </c>
      <c r="C45" s="12" t="s">
        <v>27</v>
      </c>
      <c r="D45" s="10">
        <v>1.0</v>
      </c>
      <c r="E45" s="12" t="s">
        <v>186</v>
      </c>
      <c r="F45" s="20" t="s">
        <v>57</v>
      </c>
      <c r="G45" s="10">
        <v>1.29</v>
      </c>
      <c r="H45" s="10" t="s">
        <v>47</v>
      </c>
      <c r="I45" s="10">
        <v>2011.0</v>
      </c>
      <c r="J45" s="10" t="s">
        <v>213</v>
      </c>
      <c r="K45" s="17">
        <v>1.09263938E8</v>
      </c>
      <c r="L45" s="10">
        <v>0.96245412</v>
      </c>
      <c r="M45" s="10" t="s">
        <v>89</v>
      </c>
      <c r="N45" s="10">
        <f t="shared" ref="N45:N46" si="8">0.95/0.44</f>
        <v>2.159090909</v>
      </c>
      <c r="O45" s="10" t="s">
        <v>214</v>
      </c>
      <c r="P45" s="18" t="s">
        <v>83</v>
      </c>
      <c r="Q45" s="18">
        <f t="shared" si="7"/>
        <v>227053297.6</v>
      </c>
      <c r="R45" s="10">
        <v>0.65</v>
      </c>
      <c r="S45" s="10">
        <v>0.8</v>
      </c>
    </row>
    <row r="46">
      <c r="A46" s="10" t="s">
        <v>215</v>
      </c>
      <c r="B46" s="10" t="s">
        <v>212</v>
      </c>
      <c r="C46" s="12" t="s">
        <v>27</v>
      </c>
      <c r="D46" s="10">
        <v>1.0</v>
      </c>
      <c r="E46" s="12" t="s">
        <v>186</v>
      </c>
      <c r="F46" s="20" t="s">
        <v>57</v>
      </c>
      <c r="G46" s="10">
        <v>1.53</v>
      </c>
      <c r="H46" s="10" t="s">
        <v>47</v>
      </c>
      <c r="I46" s="10">
        <v>2011.0</v>
      </c>
      <c r="J46" s="10" t="s">
        <v>213</v>
      </c>
      <c r="K46" s="17">
        <v>1.09263938E8</v>
      </c>
      <c r="L46" s="10">
        <f>1-L45</f>
        <v>0.03754588</v>
      </c>
      <c r="M46" s="10" t="s">
        <v>221</v>
      </c>
      <c r="N46" s="10">
        <f t="shared" si="8"/>
        <v>2.159090909</v>
      </c>
      <c r="O46" s="10" t="s">
        <v>214</v>
      </c>
      <c r="P46" s="18" t="s">
        <v>83</v>
      </c>
      <c r="Q46" s="18">
        <f t="shared" si="7"/>
        <v>8857477.657</v>
      </c>
      <c r="R46" s="10">
        <v>0.65</v>
      </c>
      <c r="S46" s="10">
        <v>0.8</v>
      </c>
    </row>
    <row r="47">
      <c r="A47" s="10" t="s">
        <v>224</v>
      </c>
      <c r="B47" s="10" t="s">
        <v>212</v>
      </c>
      <c r="C47" s="12" t="s">
        <v>27</v>
      </c>
      <c r="D47" s="10">
        <v>1.0</v>
      </c>
      <c r="E47" s="12" t="s">
        <v>186</v>
      </c>
      <c r="F47" s="20" t="s">
        <v>57</v>
      </c>
      <c r="G47" s="10">
        <v>5.96</v>
      </c>
      <c r="H47" s="10" t="s">
        <v>47</v>
      </c>
      <c r="I47" s="10">
        <v>2005.0</v>
      </c>
      <c r="J47" s="10" t="s">
        <v>88</v>
      </c>
      <c r="K47" s="17">
        <v>1.09263938E8</v>
      </c>
      <c r="L47" s="10">
        <v>0.95</v>
      </c>
      <c r="M47" s="10" t="s">
        <v>225</v>
      </c>
      <c r="N47" s="10">
        <v>0.65</v>
      </c>
      <c r="O47" s="10" t="s">
        <v>226</v>
      </c>
      <c r="P47" s="18" t="s">
        <v>83</v>
      </c>
      <c r="Q47" s="18">
        <f t="shared" si="7"/>
        <v>67470481.72</v>
      </c>
      <c r="R47" s="10">
        <v>0.19</v>
      </c>
      <c r="S47" s="10">
        <v>0.8</v>
      </c>
    </row>
    <row r="48">
      <c r="A48" s="10" t="s">
        <v>227</v>
      </c>
      <c r="B48" s="10" t="s">
        <v>228</v>
      </c>
      <c r="C48" s="12" t="s">
        <v>27</v>
      </c>
      <c r="D48" s="10">
        <v>1.0</v>
      </c>
      <c r="E48" s="12" t="s">
        <v>186</v>
      </c>
      <c r="F48" s="20" t="s">
        <v>57</v>
      </c>
      <c r="G48" s="10">
        <v>3.05</v>
      </c>
      <c r="H48" s="10" t="s">
        <v>47</v>
      </c>
      <c r="I48" s="10">
        <v>2011.0</v>
      </c>
      <c r="J48" s="10" t="s">
        <v>213</v>
      </c>
      <c r="K48" s="17">
        <v>1.09263938E8</v>
      </c>
      <c r="L48" s="10">
        <v>0.95</v>
      </c>
      <c r="M48" s="10" t="s">
        <v>225</v>
      </c>
      <c r="N48" s="10">
        <v>0.35</v>
      </c>
      <c r="O48" s="10" t="s">
        <v>231</v>
      </c>
      <c r="P48" s="18" t="s">
        <v>83</v>
      </c>
      <c r="Q48" s="18">
        <f t="shared" si="7"/>
        <v>36330259.39</v>
      </c>
      <c r="R48" s="10">
        <v>0.19</v>
      </c>
      <c r="S48" s="10">
        <v>0.8</v>
      </c>
    </row>
    <row r="49">
      <c r="A49" s="10" t="s">
        <v>232</v>
      </c>
      <c r="B49" s="10" t="s">
        <v>233</v>
      </c>
      <c r="C49" s="12" t="s">
        <v>27</v>
      </c>
      <c r="D49" s="10">
        <v>1.0</v>
      </c>
      <c r="E49" s="10" t="s">
        <v>32</v>
      </c>
      <c r="F49" s="20" t="s">
        <v>57</v>
      </c>
      <c r="G49" s="10">
        <v>0.384</v>
      </c>
      <c r="H49" s="10" t="s">
        <v>47</v>
      </c>
      <c r="I49" s="10">
        <v>2006.0</v>
      </c>
      <c r="J49" s="10" t="s">
        <v>88</v>
      </c>
      <c r="K49" s="17">
        <v>2.7014418E7</v>
      </c>
      <c r="L49" s="10">
        <v>0.96245412</v>
      </c>
      <c r="M49" s="10" t="s">
        <v>89</v>
      </c>
      <c r="N49" s="10">
        <v>1.0</v>
      </c>
      <c r="O49" s="10" t="s">
        <v>51</v>
      </c>
      <c r="P49" s="18" t="s">
        <v>83</v>
      </c>
      <c r="Q49" s="18">
        <f t="shared" si="7"/>
        <v>26000137.9</v>
      </c>
      <c r="R49" s="10">
        <v>0.36</v>
      </c>
      <c r="S49" s="10">
        <v>0.8</v>
      </c>
    </row>
    <row r="50">
      <c r="A50" s="10" t="s">
        <v>235</v>
      </c>
      <c r="B50" s="10" t="s">
        <v>236</v>
      </c>
      <c r="C50" s="12" t="s">
        <v>27</v>
      </c>
      <c r="D50" s="10">
        <v>0.0</v>
      </c>
      <c r="E50" s="12" t="s">
        <v>186</v>
      </c>
      <c r="F50" s="20" t="s">
        <v>57</v>
      </c>
      <c r="G50" s="10">
        <v>0.02</v>
      </c>
      <c r="H50" s="10" t="s">
        <v>47</v>
      </c>
      <c r="I50" s="10">
        <v>2016.0</v>
      </c>
      <c r="J50" s="10" t="s">
        <v>68</v>
      </c>
      <c r="K50" s="17">
        <v>21849.0</v>
      </c>
      <c r="L50" s="10">
        <v>1.0</v>
      </c>
      <c r="M50" s="10" t="s">
        <v>51</v>
      </c>
      <c r="N50" s="10">
        <v>1.0</v>
      </c>
      <c r="O50" s="10" t="s">
        <v>51</v>
      </c>
      <c r="P50" s="18" t="s">
        <v>73</v>
      </c>
      <c r="Q50" s="18">
        <f t="shared" si="7"/>
        <v>21849</v>
      </c>
      <c r="R50" s="10">
        <v>0.19</v>
      </c>
      <c r="S50" s="10">
        <v>0.8</v>
      </c>
    </row>
    <row r="51">
      <c r="A51" s="10" t="s">
        <v>238</v>
      </c>
      <c r="B51" s="10" t="s">
        <v>239</v>
      </c>
      <c r="C51" s="12" t="s">
        <v>27</v>
      </c>
      <c r="D51" s="10">
        <v>0.0</v>
      </c>
      <c r="E51" s="10" t="s">
        <v>32</v>
      </c>
      <c r="F51" s="20" t="s">
        <v>57</v>
      </c>
      <c r="G51" s="10">
        <v>4.67</v>
      </c>
      <c r="H51" s="10" t="s">
        <v>47</v>
      </c>
      <c r="I51" s="10">
        <v>2010.0</v>
      </c>
      <c r="J51" s="10" t="s">
        <v>111</v>
      </c>
      <c r="K51" s="17">
        <v>21849.0</v>
      </c>
      <c r="L51" s="10">
        <v>5.0</v>
      </c>
      <c r="M51" s="10" t="s">
        <v>241</v>
      </c>
      <c r="N51" s="10">
        <v>1.0</v>
      </c>
      <c r="O51" s="10" t="s">
        <v>51</v>
      </c>
      <c r="P51" s="18" t="s">
        <v>83</v>
      </c>
      <c r="Q51" s="18">
        <f t="shared" si="7"/>
        <v>109245</v>
      </c>
      <c r="R51" s="10">
        <v>0.19</v>
      </c>
      <c r="S51" s="10">
        <v>0.8</v>
      </c>
    </row>
    <row r="52">
      <c r="A52" s="10" t="s">
        <v>244</v>
      </c>
      <c r="B52" s="10" t="s">
        <v>245</v>
      </c>
      <c r="C52" s="12" t="s">
        <v>27</v>
      </c>
      <c r="D52" s="10">
        <v>0.0</v>
      </c>
      <c r="E52" s="10" t="s">
        <v>32</v>
      </c>
      <c r="F52" s="20" t="s">
        <v>57</v>
      </c>
      <c r="G52" s="10">
        <v>8.38</v>
      </c>
      <c r="H52" s="10" t="s">
        <v>36</v>
      </c>
      <c r="I52" s="10">
        <v>2011.0</v>
      </c>
      <c r="J52" s="10" t="s">
        <v>44</v>
      </c>
      <c r="K52" s="10">
        <v>2.8199878E7</v>
      </c>
      <c r="L52" s="10">
        <v>1.0</v>
      </c>
      <c r="M52" s="10" t="s">
        <v>50</v>
      </c>
      <c r="N52" s="10">
        <v>1.0</v>
      </c>
      <c r="O52" s="10" t="s">
        <v>51</v>
      </c>
      <c r="P52" s="18" t="s">
        <v>52</v>
      </c>
      <c r="Q52" s="18">
        <f t="shared" si="7"/>
        <v>28199878</v>
      </c>
      <c r="R52" s="10">
        <v>0.48</v>
      </c>
      <c r="S52" s="10">
        <v>0.8</v>
      </c>
    </row>
    <row r="53">
      <c r="A53" s="10" t="s">
        <v>249</v>
      </c>
      <c r="B53" s="10" t="s">
        <v>250</v>
      </c>
      <c r="C53" s="12" t="s">
        <v>27</v>
      </c>
      <c r="D53" s="10">
        <v>1.0</v>
      </c>
      <c r="E53" s="10" t="s">
        <v>32</v>
      </c>
      <c r="F53" s="20" t="s">
        <v>57</v>
      </c>
      <c r="G53" s="10">
        <v>22.53</v>
      </c>
      <c r="H53" s="10" t="s">
        <v>47</v>
      </c>
      <c r="I53" s="10">
        <v>2015.0</v>
      </c>
      <c r="J53" s="10" t="s">
        <v>141</v>
      </c>
      <c r="K53" s="17">
        <v>2.2380319E7</v>
      </c>
      <c r="L53" s="10">
        <v>1.0</v>
      </c>
      <c r="M53" s="10" t="s">
        <v>51</v>
      </c>
      <c r="N53" s="10">
        <v>1.0</v>
      </c>
      <c r="O53" s="10" t="s">
        <v>51</v>
      </c>
      <c r="P53" s="18" t="s">
        <v>73</v>
      </c>
      <c r="Q53" s="18">
        <f t="shared" si="7"/>
        <v>22380319</v>
      </c>
      <c r="R53" s="10">
        <v>0.4</v>
      </c>
      <c r="S53" s="10">
        <v>0.8</v>
      </c>
    </row>
    <row r="54">
      <c r="A54" s="10" t="s">
        <v>253</v>
      </c>
      <c r="B54" s="10" t="s">
        <v>254</v>
      </c>
      <c r="C54" s="12" t="s">
        <v>27</v>
      </c>
      <c r="D54" s="10">
        <v>0.0</v>
      </c>
      <c r="E54" s="10" t="s">
        <v>32</v>
      </c>
      <c r="F54" s="20" t="s">
        <v>57</v>
      </c>
      <c r="G54" s="10">
        <v>0.7</v>
      </c>
      <c r="H54" s="10" t="s">
        <v>47</v>
      </c>
      <c r="I54" s="10">
        <v>2012.0</v>
      </c>
      <c r="J54" s="10" t="s">
        <v>255</v>
      </c>
      <c r="K54" s="17">
        <v>3.3660161E7</v>
      </c>
      <c r="L54" s="10">
        <v>1.0</v>
      </c>
      <c r="M54" s="10" t="s">
        <v>51</v>
      </c>
      <c r="N54" s="10">
        <v>1.0</v>
      </c>
      <c r="O54" s="10" t="s">
        <v>51</v>
      </c>
      <c r="P54" s="18" t="s">
        <v>73</v>
      </c>
      <c r="Q54" s="18">
        <f t="shared" si="7"/>
        <v>33660161</v>
      </c>
      <c r="R54" s="10">
        <v>0.19</v>
      </c>
      <c r="S54" s="10">
        <v>0.8</v>
      </c>
    </row>
    <row r="55">
      <c r="A55" s="10" t="s">
        <v>257</v>
      </c>
      <c r="B55" s="10" t="s">
        <v>258</v>
      </c>
      <c r="C55" s="12" t="s">
        <v>27</v>
      </c>
      <c r="D55" s="10">
        <v>0.0</v>
      </c>
      <c r="E55" s="12" t="s">
        <v>194</v>
      </c>
      <c r="F55" s="10" t="s">
        <v>114</v>
      </c>
      <c r="G55" s="10">
        <v>6.58</v>
      </c>
      <c r="H55" s="10" t="s">
        <v>47</v>
      </c>
      <c r="I55" s="10">
        <v>2016.0</v>
      </c>
      <c r="J55" s="10" t="s">
        <v>68</v>
      </c>
      <c r="K55" s="17">
        <v>1.9775899E7</v>
      </c>
      <c r="L55" s="10">
        <v>1.0</v>
      </c>
      <c r="M55" s="10" t="s">
        <v>51</v>
      </c>
      <c r="N55" s="10">
        <v>1.0</v>
      </c>
      <c r="O55" s="10" t="s">
        <v>51</v>
      </c>
      <c r="P55" s="18" t="s">
        <v>73</v>
      </c>
      <c r="Q55" s="18">
        <f t="shared" si="7"/>
        <v>19775899</v>
      </c>
      <c r="R55" s="10">
        <v>0.05</v>
      </c>
      <c r="S55" s="10">
        <v>0.8</v>
      </c>
    </row>
    <row r="56">
      <c r="A56" s="10" t="s">
        <v>259</v>
      </c>
      <c r="B56" s="10" t="s">
        <v>260</v>
      </c>
      <c r="C56" s="12" t="s">
        <v>27</v>
      </c>
      <c r="D56" s="10">
        <v>1.0</v>
      </c>
      <c r="E56" s="10" t="s">
        <v>32</v>
      </c>
      <c r="F56" s="10" t="s">
        <v>114</v>
      </c>
      <c r="G56" s="25">
        <v>259.3</v>
      </c>
      <c r="H56" s="10" t="s">
        <v>47</v>
      </c>
      <c r="I56" s="10">
        <v>2004.0</v>
      </c>
      <c r="J56" s="10" t="s">
        <v>261</v>
      </c>
      <c r="K56" s="10">
        <v>228.0</v>
      </c>
      <c r="L56" s="10">
        <v>1.0</v>
      </c>
      <c r="M56" s="10" t="s">
        <v>51</v>
      </c>
      <c r="N56" s="10">
        <v>1.0</v>
      </c>
      <c r="O56" s="10" t="s">
        <v>51</v>
      </c>
      <c r="P56" s="18" t="s">
        <v>73</v>
      </c>
      <c r="Q56" s="18">
        <f t="shared" si="7"/>
        <v>228</v>
      </c>
      <c r="R56" s="25">
        <v>0.4</v>
      </c>
      <c r="S56" s="10">
        <v>0.8</v>
      </c>
    </row>
    <row r="57">
      <c r="A57" s="10" t="s">
        <v>264</v>
      </c>
      <c r="B57" s="10" t="s">
        <v>260</v>
      </c>
      <c r="C57" s="12" t="s">
        <v>27</v>
      </c>
      <c r="D57" s="10">
        <v>1.0</v>
      </c>
      <c r="E57" s="10" t="s">
        <v>32</v>
      </c>
      <c r="F57" s="10" t="s">
        <v>114</v>
      </c>
      <c r="G57" s="25">
        <v>600.4</v>
      </c>
      <c r="H57" s="10" t="s">
        <v>47</v>
      </c>
      <c r="I57" s="10">
        <v>2007.0</v>
      </c>
      <c r="J57" s="10" t="s">
        <v>265</v>
      </c>
      <c r="K57" s="17">
        <v>10120.0</v>
      </c>
      <c r="L57" s="10">
        <v>1.0</v>
      </c>
      <c r="M57" s="10" t="s">
        <v>51</v>
      </c>
      <c r="N57" s="10">
        <v>1.0</v>
      </c>
      <c r="O57" s="10" t="s">
        <v>51</v>
      </c>
      <c r="P57" s="18" t="s">
        <v>73</v>
      </c>
      <c r="Q57" s="18">
        <f t="shared" si="7"/>
        <v>10120</v>
      </c>
      <c r="R57" s="25">
        <v>0.4</v>
      </c>
      <c r="S57" s="10">
        <v>0.8</v>
      </c>
    </row>
    <row r="58">
      <c r="A58" s="10" t="s">
        <v>266</v>
      </c>
      <c r="B58" s="10" t="s">
        <v>260</v>
      </c>
      <c r="C58" s="12" t="s">
        <v>27</v>
      </c>
      <c r="D58" s="10">
        <v>1.0</v>
      </c>
      <c r="E58" s="10" t="s">
        <v>32</v>
      </c>
      <c r="F58" s="10" t="s">
        <v>114</v>
      </c>
      <c r="G58" s="25">
        <v>195.6</v>
      </c>
      <c r="H58" s="10" t="s">
        <v>47</v>
      </c>
      <c r="I58" s="10">
        <v>2010.0</v>
      </c>
      <c r="J58" s="10" t="s">
        <v>267</v>
      </c>
      <c r="K58" s="17">
        <v>126465.0</v>
      </c>
      <c r="L58" s="10">
        <v>1.0</v>
      </c>
      <c r="M58" s="10" t="s">
        <v>51</v>
      </c>
      <c r="N58" s="10">
        <v>1.0</v>
      </c>
      <c r="O58" s="10" t="s">
        <v>51</v>
      </c>
      <c r="P58" s="18" t="s">
        <v>73</v>
      </c>
      <c r="Q58" s="18">
        <f t="shared" si="7"/>
        <v>126465</v>
      </c>
      <c r="R58" s="25">
        <v>0.4</v>
      </c>
      <c r="S58" s="10">
        <v>0.8</v>
      </c>
    </row>
    <row r="59">
      <c r="A59" s="10" t="s">
        <v>270</v>
      </c>
      <c r="B59" s="10" t="s">
        <v>260</v>
      </c>
      <c r="C59" s="12" t="s">
        <v>27</v>
      </c>
      <c r="D59" s="10">
        <v>1.0</v>
      </c>
      <c r="E59" s="10" t="s">
        <v>32</v>
      </c>
      <c r="F59" s="10" t="s">
        <v>114</v>
      </c>
      <c r="G59" s="25">
        <v>26.7</v>
      </c>
      <c r="H59" s="10" t="s">
        <v>47</v>
      </c>
      <c r="I59" s="10">
        <v>2003.0</v>
      </c>
      <c r="J59" s="10" t="s">
        <v>271</v>
      </c>
      <c r="K59" s="17">
        <v>1562501.0</v>
      </c>
      <c r="L59" s="10">
        <v>1.0</v>
      </c>
      <c r="M59" s="10" t="s">
        <v>51</v>
      </c>
      <c r="N59" s="10">
        <v>1.0</v>
      </c>
      <c r="O59" s="10" t="s">
        <v>51</v>
      </c>
      <c r="P59" s="18" t="s">
        <v>73</v>
      </c>
      <c r="Q59" s="18">
        <f t="shared" si="7"/>
        <v>1562501</v>
      </c>
      <c r="R59" s="25">
        <v>0.4</v>
      </c>
      <c r="S59" s="10">
        <v>0.8</v>
      </c>
    </row>
    <row r="60">
      <c r="A60" s="10" t="s">
        <v>272</v>
      </c>
      <c r="B60" s="10" t="s">
        <v>260</v>
      </c>
      <c r="C60" s="12" t="s">
        <v>27</v>
      </c>
      <c r="D60" s="10">
        <v>1.0</v>
      </c>
      <c r="E60" s="10" t="s">
        <v>32</v>
      </c>
      <c r="F60" s="10" t="s">
        <v>114</v>
      </c>
      <c r="G60" s="25">
        <v>220.3</v>
      </c>
      <c r="H60" s="10" t="s">
        <v>47</v>
      </c>
      <c r="I60" s="10">
        <v>2010.0</v>
      </c>
      <c r="J60" s="10" t="s">
        <v>274</v>
      </c>
      <c r="K60" s="17">
        <v>25427.0</v>
      </c>
      <c r="L60" s="10">
        <v>1.0</v>
      </c>
      <c r="M60" s="10" t="s">
        <v>51</v>
      </c>
      <c r="N60" s="10">
        <v>1.0</v>
      </c>
      <c r="O60" s="10" t="s">
        <v>51</v>
      </c>
      <c r="P60" s="18" t="s">
        <v>73</v>
      </c>
      <c r="Q60" s="18">
        <f t="shared" si="7"/>
        <v>25427</v>
      </c>
      <c r="R60" s="25">
        <v>0.4</v>
      </c>
      <c r="S60" s="10">
        <v>0.8</v>
      </c>
    </row>
    <row r="61">
      <c r="A61" s="10" t="s">
        <v>275</v>
      </c>
      <c r="B61" s="10" t="s">
        <v>276</v>
      </c>
      <c r="C61" s="12" t="s">
        <v>27</v>
      </c>
      <c r="D61" s="10">
        <v>0.0</v>
      </c>
      <c r="E61" s="10" t="s">
        <v>32</v>
      </c>
      <c r="F61" s="10" t="s">
        <v>114</v>
      </c>
      <c r="G61" s="10">
        <f>3.69+0.17</f>
        <v>3.86</v>
      </c>
      <c r="H61" s="10" t="s">
        <v>47</v>
      </c>
      <c r="I61" s="10">
        <v>2012.0</v>
      </c>
      <c r="J61" s="10" t="s">
        <v>279</v>
      </c>
      <c r="K61" s="10">
        <v>453.0</v>
      </c>
      <c r="L61" s="10">
        <v>1.0</v>
      </c>
      <c r="M61" s="10" t="s">
        <v>51</v>
      </c>
      <c r="N61" s="10">
        <v>1.0</v>
      </c>
      <c r="O61" s="10" t="s">
        <v>51</v>
      </c>
      <c r="P61" s="18" t="s">
        <v>73</v>
      </c>
      <c r="Q61" s="18">
        <f t="shared" si="7"/>
        <v>453</v>
      </c>
      <c r="R61" s="10">
        <v>0.4</v>
      </c>
      <c r="S61" s="10">
        <v>0.8</v>
      </c>
    </row>
    <row r="62">
      <c r="A62" s="10" t="s">
        <v>282</v>
      </c>
      <c r="B62" s="10" t="s">
        <v>283</v>
      </c>
      <c r="C62" s="12" t="s">
        <v>27</v>
      </c>
      <c r="D62" s="10">
        <v>0.0</v>
      </c>
      <c r="E62" s="10" t="s">
        <v>32</v>
      </c>
      <c r="F62" s="10" t="s">
        <v>175</v>
      </c>
      <c r="G62" s="10">
        <v>0.09</v>
      </c>
      <c r="H62" s="10" t="s">
        <v>47</v>
      </c>
      <c r="I62" s="10">
        <v>2016.0</v>
      </c>
      <c r="J62" s="35" t="s">
        <v>68</v>
      </c>
      <c r="K62" s="35">
        <v>8.96507438E8</v>
      </c>
      <c r="L62" s="10">
        <v>1.0</v>
      </c>
      <c r="M62" s="10" t="s">
        <v>51</v>
      </c>
      <c r="N62" s="10">
        <v>1.0</v>
      </c>
      <c r="O62" s="10" t="s">
        <v>51</v>
      </c>
      <c r="P62" s="18" t="s">
        <v>73</v>
      </c>
      <c r="Q62" s="18">
        <f t="shared" si="7"/>
        <v>896507438</v>
      </c>
      <c r="R62" s="10">
        <v>0.05</v>
      </c>
      <c r="S62" s="10">
        <v>0.8</v>
      </c>
    </row>
    <row r="63">
      <c r="A63" s="10" t="s">
        <v>285</v>
      </c>
      <c r="B63" s="10" t="s">
        <v>286</v>
      </c>
      <c r="C63" s="12" t="s">
        <v>27</v>
      </c>
      <c r="D63" s="10">
        <v>0.0</v>
      </c>
      <c r="E63" s="10" t="s">
        <v>32</v>
      </c>
      <c r="F63" s="10" t="s">
        <v>175</v>
      </c>
      <c r="G63" s="10">
        <v>0.09</v>
      </c>
      <c r="H63" s="10" t="s">
        <v>47</v>
      </c>
      <c r="I63" s="10">
        <v>2016.0</v>
      </c>
      <c r="J63" s="35" t="s">
        <v>68</v>
      </c>
      <c r="K63" s="35">
        <v>8.96507438E8</v>
      </c>
      <c r="L63" s="10">
        <v>1.0</v>
      </c>
      <c r="M63" s="10" t="s">
        <v>51</v>
      </c>
      <c r="N63" s="10">
        <v>1.0</v>
      </c>
      <c r="O63" s="10" t="s">
        <v>51</v>
      </c>
      <c r="P63" s="18" t="s">
        <v>73</v>
      </c>
      <c r="Q63" s="18">
        <f t="shared" si="7"/>
        <v>896507438</v>
      </c>
      <c r="R63" s="10">
        <v>0.05</v>
      </c>
      <c r="S63" s="10">
        <v>0.8</v>
      </c>
    </row>
    <row r="64">
      <c r="A64" s="10" t="s">
        <v>287</v>
      </c>
      <c r="B64" s="10" t="s">
        <v>288</v>
      </c>
      <c r="C64" s="12" t="s">
        <v>27</v>
      </c>
      <c r="D64" s="10">
        <v>0.0</v>
      </c>
      <c r="E64" s="12" t="s">
        <v>194</v>
      </c>
      <c r="F64" s="10" t="s">
        <v>114</v>
      </c>
      <c r="G64" s="10">
        <v>0.14</v>
      </c>
      <c r="H64" s="10" t="s">
        <v>47</v>
      </c>
      <c r="I64" s="10">
        <v>2012.0</v>
      </c>
      <c r="J64" s="10" t="s">
        <v>68</v>
      </c>
      <c r="K64" s="10">
        <v>9.937108E7</v>
      </c>
      <c r="L64" s="10">
        <v>1.0</v>
      </c>
      <c r="M64" s="10" t="s">
        <v>51</v>
      </c>
      <c r="N64" s="10">
        <v>1.0</v>
      </c>
      <c r="O64" s="10" t="s">
        <v>51</v>
      </c>
      <c r="P64" s="18" t="s">
        <v>73</v>
      </c>
      <c r="Q64" s="18">
        <f t="shared" si="7"/>
        <v>99371080</v>
      </c>
      <c r="R64" s="10">
        <v>0.3</v>
      </c>
      <c r="S64" s="10">
        <v>0.8</v>
      </c>
    </row>
    <row r="65">
      <c r="A65" s="10" t="s">
        <v>290</v>
      </c>
      <c r="B65" s="10" t="s">
        <v>291</v>
      </c>
      <c r="C65" s="12" t="s">
        <v>27</v>
      </c>
      <c r="D65" s="10">
        <v>0.0</v>
      </c>
      <c r="E65" s="10" t="s">
        <v>32</v>
      </c>
      <c r="F65" s="10" t="s">
        <v>114</v>
      </c>
      <c r="G65" s="10">
        <v>15.35</v>
      </c>
      <c r="H65" s="10" t="s">
        <v>36</v>
      </c>
      <c r="I65" s="10">
        <v>2011.0</v>
      </c>
      <c r="J65" s="10" t="s">
        <v>44</v>
      </c>
      <c r="K65" s="10">
        <v>8.965074378E8</v>
      </c>
      <c r="L65" s="10">
        <f>1/1000</f>
        <v>0.001</v>
      </c>
      <c r="M65" s="10" t="s">
        <v>294</v>
      </c>
      <c r="N65" s="10">
        <v>1.0</v>
      </c>
      <c r="O65" s="10" t="s">
        <v>51</v>
      </c>
      <c r="P65" s="18" t="s">
        <v>83</v>
      </c>
      <c r="Q65" s="18">
        <f t="shared" si="7"/>
        <v>896507.4378</v>
      </c>
      <c r="R65" s="10">
        <v>0.05</v>
      </c>
      <c r="S65" s="10">
        <v>0.8</v>
      </c>
    </row>
    <row r="66">
      <c r="A66" s="10" t="s">
        <v>296</v>
      </c>
      <c r="B66" s="10" t="s">
        <v>297</v>
      </c>
      <c r="C66" s="12" t="s">
        <v>27</v>
      </c>
      <c r="D66" s="10">
        <v>1.0</v>
      </c>
      <c r="E66" s="10" t="s">
        <v>32</v>
      </c>
      <c r="F66" s="10" t="s">
        <v>175</v>
      </c>
      <c r="G66" s="10">
        <v>0.5</v>
      </c>
      <c r="H66" s="10" t="s">
        <v>47</v>
      </c>
      <c r="I66" s="10">
        <v>2016.0</v>
      </c>
      <c r="J66" s="10" t="s">
        <v>68</v>
      </c>
      <c r="K66" s="39">
        <v>1.570592767020612E8</v>
      </c>
      <c r="L66" s="10">
        <v>0.8005</v>
      </c>
      <c r="M66" s="10" t="s">
        <v>121</v>
      </c>
      <c r="N66" s="10">
        <v>1.0</v>
      </c>
      <c r="O66" s="10" t="s">
        <v>51</v>
      </c>
      <c r="P66" s="18" t="s">
        <v>83</v>
      </c>
      <c r="Q66" s="18">
        <f t="shared" si="7"/>
        <v>125725951</v>
      </c>
      <c r="R66" s="10">
        <v>0.33</v>
      </c>
      <c r="S66" s="10">
        <v>0.8</v>
      </c>
    </row>
    <row r="67">
      <c r="A67" s="10" t="s">
        <v>300</v>
      </c>
      <c r="B67" s="10" t="s">
        <v>301</v>
      </c>
      <c r="C67" s="12" t="s">
        <v>71</v>
      </c>
      <c r="D67" s="10">
        <v>1.0</v>
      </c>
      <c r="E67" s="10" t="s">
        <v>32</v>
      </c>
      <c r="F67" s="20" t="s">
        <v>57</v>
      </c>
      <c r="G67" s="25">
        <v>0.38</v>
      </c>
      <c r="H67" s="10" t="s">
        <v>47</v>
      </c>
      <c r="I67" s="10">
        <v>2016.0</v>
      </c>
      <c r="J67" s="10" t="s">
        <v>68</v>
      </c>
      <c r="K67" s="10">
        <v>4.0367692E7</v>
      </c>
      <c r="L67" s="10">
        <v>1.0</v>
      </c>
      <c r="M67" s="10" t="s">
        <v>50</v>
      </c>
      <c r="N67" s="10">
        <v>1.0</v>
      </c>
      <c r="O67" s="10" t="s">
        <v>51</v>
      </c>
      <c r="P67" s="18" t="s">
        <v>52</v>
      </c>
      <c r="Q67" s="18">
        <f t="shared" si="7"/>
        <v>40367692</v>
      </c>
      <c r="R67" s="10">
        <v>0.46</v>
      </c>
      <c r="S67" s="10">
        <v>0.8</v>
      </c>
    </row>
    <row r="68">
      <c r="A68" s="10" t="s">
        <v>302</v>
      </c>
      <c r="B68" s="10" t="s">
        <v>303</v>
      </c>
      <c r="C68" s="12" t="s">
        <v>27</v>
      </c>
      <c r="D68" s="10">
        <v>0.0</v>
      </c>
      <c r="E68" s="10" t="s">
        <v>32</v>
      </c>
      <c r="F68" s="10" t="s">
        <v>114</v>
      </c>
      <c r="G68" s="10">
        <v>2.55</v>
      </c>
      <c r="H68" s="10" t="s">
        <v>47</v>
      </c>
      <c r="I68" s="10">
        <v>2008.0</v>
      </c>
      <c r="J68" s="10" t="s">
        <v>111</v>
      </c>
      <c r="K68" s="10">
        <v>66936.0</v>
      </c>
      <c r="L68" s="10">
        <v>1.0</v>
      </c>
      <c r="M68" s="10" t="s">
        <v>51</v>
      </c>
      <c r="N68" s="10">
        <v>1.0</v>
      </c>
      <c r="O68" s="10" t="s">
        <v>51</v>
      </c>
      <c r="P68" s="18" t="s">
        <v>73</v>
      </c>
      <c r="Q68" s="18">
        <f t="shared" si="7"/>
        <v>66936</v>
      </c>
      <c r="R68" s="10">
        <v>0.05</v>
      </c>
      <c r="S68" s="10">
        <v>0.8</v>
      </c>
    </row>
    <row r="69">
      <c r="A69" s="10" t="s">
        <v>306</v>
      </c>
      <c r="B69" s="10" t="s">
        <v>307</v>
      </c>
      <c r="C69" s="12" t="s">
        <v>27</v>
      </c>
      <c r="D69" s="10">
        <v>0.0</v>
      </c>
      <c r="E69" s="10" t="s">
        <v>32</v>
      </c>
      <c r="F69" s="20" t="s">
        <v>57</v>
      </c>
      <c r="G69" s="10">
        <v>0.55</v>
      </c>
      <c r="H69" s="10" t="s">
        <v>47</v>
      </c>
      <c r="I69" s="10">
        <v>2012.0</v>
      </c>
      <c r="J69" s="10" t="s">
        <v>136</v>
      </c>
      <c r="K69" s="10">
        <v>8.96507438E8</v>
      </c>
      <c r="L69" s="10">
        <v>0.2</v>
      </c>
      <c r="M69" s="10" t="s">
        <v>308</v>
      </c>
      <c r="N69" s="10">
        <v>1.0</v>
      </c>
      <c r="O69" s="10" t="s">
        <v>51</v>
      </c>
      <c r="P69" s="18" t="s">
        <v>83</v>
      </c>
      <c r="Q69" s="18">
        <f t="shared" si="7"/>
        <v>179301487.6</v>
      </c>
      <c r="R69" s="10">
        <v>0.46</v>
      </c>
      <c r="S69" s="10">
        <v>0.8</v>
      </c>
    </row>
    <row r="70">
      <c r="A70" s="10" t="s">
        <v>310</v>
      </c>
      <c r="B70" s="10" t="s">
        <v>311</v>
      </c>
      <c r="C70" s="12" t="s">
        <v>27</v>
      </c>
      <c r="D70" s="10">
        <v>0.0</v>
      </c>
      <c r="E70" s="12" t="s">
        <v>194</v>
      </c>
      <c r="F70" s="10" t="s">
        <v>114</v>
      </c>
      <c r="G70" s="10">
        <v>6.58</v>
      </c>
      <c r="H70" s="10" t="s">
        <v>47</v>
      </c>
      <c r="I70" s="10">
        <v>2016.0</v>
      </c>
      <c r="J70" s="10" t="s">
        <v>68</v>
      </c>
      <c r="K70" s="17">
        <v>1.9775899E7</v>
      </c>
      <c r="L70" s="10">
        <v>1.0</v>
      </c>
      <c r="M70" s="10" t="s">
        <v>51</v>
      </c>
      <c r="N70" s="10">
        <v>1.0</v>
      </c>
      <c r="O70" s="10" t="s">
        <v>51</v>
      </c>
      <c r="P70" s="18" t="s">
        <v>73</v>
      </c>
      <c r="Q70" s="18">
        <f t="shared" si="7"/>
        <v>19775899</v>
      </c>
      <c r="R70" s="10">
        <v>0.05</v>
      </c>
      <c r="S70" s="10">
        <v>0.8</v>
      </c>
    </row>
    <row r="71">
      <c r="A71" s="10" t="s">
        <v>312</v>
      </c>
      <c r="B71" s="10" t="s">
        <v>313</v>
      </c>
      <c r="C71" s="12" t="s">
        <v>27</v>
      </c>
      <c r="D71" s="10">
        <v>0.0</v>
      </c>
      <c r="E71" s="10" t="s">
        <v>32</v>
      </c>
      <c r="F71" s="10" t="s">
        <v>114</v>
      </c>
      <c r="G71" s="10">
        <v>6.58</v>
      </c>
      <c r="H71" s="10" t="s">
        <v>47</v>
      </c>
      <c r="I71" s="10">
        <v>2016.0</v>
      </c>
      <c r="J71" s="10" t="s">
        <v>68</v>
      </c>
      <c r="K71" s="17">
        <v>1.9775899E7</v>
      </c>
      <c r="L71" s="10">
        <v>1.0</v>
      </c>
      <c r="M71" s="10" t="s">
        <v>51</v>
      </c>
      <c r="N71" s="10">
        <v>1.0</v>
      </c>
      <c r="O71" s="10" t="s">
        <v>51</v>
      </c>
      <c r="P71" s="18" t="s">
        <v>73</v>
      </c>
      <c r="Q71" s="18">
        <f t="shared" si="7"/>
        <v>19775899</v>
      </c>
      <c r="R71" s="10">
        <v>0.05</v>
      </c>
      <c r="S71" s="10">
        <v>0.8</v>
      </c>
    </row>
    <row r="72">
      <c r="A72" s="10" t="s">
        <v>314</v>
      </c>
      <c r="B72" s="10" t="s">
        <v>315</v>
      </c>
      <c r="C72" s="12" t="s">
        <v>27</v>
      </c>
      <c r="D72" s="10">
        <v>0.0</v>
      </c>
      <c r="E72" s="12" t="s">
        <v>194</v>
      </c>
      <c r="F72" s="10" t="s">
        <v>114</v>
      </c>
      <c r="G72" s="10">
        <v>6.58</v>
      </c>
      <c r="H72" s="10" t="s">
        <v>47</v>
      </c>
      <c r="I72" s="10">
        <v>2016.0</v>
      </c>
      <c r="J72" s="10" t="s">
        <v>68</v>
      </c>
      <c r="K72" s="17">
        <v>1.9775899E7</v>
      </c>
      <c r="L72" s="10">
        <v>1.0</v>
      </c>
      <c r="M72" s="10" t="s">
        <v>51</v>
      </c>
      <c r="N72" s="10">
        <v>1.0</v>
      </c>
      <c r="O72" s="10" t="s">
        <v>51</v>
      </c>
      <c r="P72" s="18" t="s">
        <v>73</v>
      </c>
      <c r="Q72" s="18">
        <f t="shared" si="7"/>
        <v>19775899</v>
      </c>
      <c r="R72" s="10">
        <v>0.05</v>
      </c>
      <c r="S72" s="10">
        <v>0.8</v>
      </c>
    </row>
    <row r="73">
      <c r="A73" s="10" t="s">
        <v>318</v>
      </c>
      <c r="B73" s="10" t="s">
        <v>319</v>
      </c>
      <c r="C73" s="12" t="s">
        <v>27</v>
      </c>
      <c r="D73" s="10">
        <v>0.0</v>
      </c>
      <c r="E73" s="12" t="s">
        <v>194</v>
      </c>
      <c r="F73" s="10" t="s">
        <v>114</v>
      </c>
      <c r="G73" s="10">
        <v>6.58</v>
      </c>
      <c r="H73" s="10" t="s">
        <v>47</v>
      </c>
      <c r="I73" s="10">
        <v>2016.0</v>
      </c>
      <c r="J73" s="10" t="s">
        <v>68</v>
      </c>
      <c r="K73" s="17">
        <v>1.9775899E7</v>
      </c>
      <c r="L73" s="10">
        <v>1.0</v>
      </c>
      <c r="M73" s="10" t="s">
        <v>51</v>
      </c>
      <c r="N73" s="10">
        <v>1.0</v>
      </c>
      <c r="O73" s="10" t="s">
        <v>51</v>
      </c>
      <c r="P73" s="18" t="s">
        <v>73</v>
      </c>
      <c r="Q73" s="18">
        <f t="shared" si="7"/>
        <v>19775899</v>
      </c>
      <c r="R73" s="10">
        <v>0.05</v>
      </c>
      <c r="S73" s="10">
        <v>0.8</v>
      </c>
    </row>
    <row r="74">
      <c r="A74" s="10" t="s">
        <v>320</v>
      </c>
      <c r="B74" s="10" t="s">
        <v>321</v>
      </c>
      <c r="C74" s="12" t="s">
        <v>27</v>
      </c>
      <c r="D74" s="10">
        <v>0.0</v>
      </c>
      <c r="E74" s="12" t="s">
        <v>194</v>
      </c>
      <c r="F74" s="10" t="s">
        <v>114</v>
      </c>
      <c r="G74" s="10">
        <v>6.58</v>
      </c>
      <c r="H74" s="10" t="s">
        <v>47</v>
      </c>
      <c r="I74" s="10">
        <v>2016.0</v>
      </c>
      <c r="J74" s="10" t="s">
        <v>68</v>
      </c>
      <c r="K74" s="17">
        <v>1.9775899E7</v>
      </c>
      <c r="L74" s="10">
        <v>1.0</v>
      </c>
      <c r="M74" s="10" t="s">
        <v>51</v>
      </c>
      <c r="N74" s="10">
        <v>1.0</v>
      </c>
      <c r="O74" s="10" t="s">
        <v>51</v>
      </c>
      <c r="P74" s="18" t="s">
        <v>73</v>
      </c>
      <c r="Q74" s="18">
        <f t="shared" si="7"/>
        <v>19775899</v>
      </c>
      <c r="R74" s="10">
        <v>0.05</v>
      </c>
      <c r="S74" s="10">
        <v>0.8</v>
      </c>
    </row>
    <row r="75">
      <c r="A75" s="10" t="s">
        <v>325</v>
      </c>
      <c r="B75" s="10" t="s">
        <v>327</v>
      </c>
      <c r="C75" s="12" t="s">
        <v>27</v>
      </c>
      <c r="D75" s="10">
        <v>0.0</v>
      </c>
      <c r="E75" s="12" t="s">
        <v>194</v>
      </c>
      <c r="F75" s="10" t="s">
        <v>114</v>
      </c>
      <c r="G75" s="10">
        <v>6.58</v>
      </c>
      <c r="H75" s="10" t="s">
        <v>47</v>
      </c>
      <c r="I75" s="10">
        <v>2016.0</v>
      </c>
      <c r="J75" s="10" t="s">
        <v>68</v>
      </c>
      <c r="K75" s="17">
        <v>1.9775899E7</v>
      </c>
      <c r="L75" s="10">
        <v>1.0</v>
      </c>
      <c r="M75" s="10" t="s">
        <v>51</v>
      </c>
      <c r="N75" s="10">
        <v>1.0</v>
      </c>
      <c r="O75" s="10" t="s">
        <v>51</v>
      </c>
      <c r="P75" s="18" t="s">
        <v>73</v>
      </c>
      <c r="Q75" s="18">
        <f t="shared" si="7"/>
        <v>19775899</v>
      </c>
      <c r="R75" s="10">
        <v>0.05</v>
      </c>
      <c r="S75" s="10">
        <v>0.8</v>
      </c>
    </row>
    <row r="76">
      <c r="A76" s="10" t="s">
        <v>328</v>
      </c>
      <c r="B76" s="10" t="s">
        <v>329</v>
      </c>
      <c r="C76" s="12" t="s">
        <v>27</v>
      </c>
      <c r="D76" s="10">
        <v>0.0</v>
      </c>
      <c r="E76" s="12" t="s">
        <v>194</v>
      </c>
      <c r="F76" s="10" t="s">
        <v>114</v>
      </c>
      <c r="G76" s="10">
        <v>6.58</v>
      </c>
      <c r="H76" s="10" t="s">
        <v>47</v>
      </c>
      <c r="I76" s="10">
        <v>2016.0</v>
      </c>
      <c r="J76" s="10" t="s">
        <v>68</v>
      </c>
      <c r="K76" s="17">
        <v>1.9775899E7</v>
      </c>
      <c r="L76" s="10">
        <v>1.0</v>
      </c>
      <c r="M76" s="10" t="s">
        <v>51</v>
      </c>
      <c r="N76" s="10">
        <v>1.0</v>
      </c>
      <c r="O76" s="10" t="s">
        <v>51</v>
      </c>
      <c r="P76" s="18" t="s">
        <v>73</v>
      </c>
      <c r="Q76" s="18">
        <f t="shared" si="7"/>
        <v>19775899</v>
      </c>
      <c r="R76" s="10">
        <v>0.05</v>
      </c>
      <c r="S76" s="10">
        <v>0.8</v>
      </c>
    </row>
    <row r="77">
      <c r="A77" s="10" t="s">
        <v>331</v>
      </c>
      <c r="B77" s="10" t="s">
        <v>332</v>
      </c>
      <c r="C77" s="12" t="s">
        <v>27</v>
      </c>
      <c r="D77" s="10">
        <v>0.0</v>
      </c>
      <c r="E77" s="12" t="s">
        <v>194</v>
      </c>
      <c r="F77" s="10" t="s">
        <v>114</v>
      </c>
      <c r="G77" s="10">
        <v>6.58</v>
      </c>
      <c r="H77" s="10" t="s">
        <v>47</v>
      </c>
      <c r="I77" s="10">
        <v>2016.0</v>
      </c>
      <c r="J77" s="10" t="s">
        <v>68</v>
      </c>
      <c r="K77" s="17">
        <v>1.9775899E7</v>
      </c>
      <c r="L77" s="10">
        <v>1.0</v>
      </c>
      <c r="M77" s="10" t="s">
        <v>51</v>
      </c>
      <c r="N77" s="10">
        <v>1.0</v>
      </c>
      <c r="O77" s="10" t="s">
        <v>51</v>
      </c>
      <c r="P77" s="18" t="s">
        <v>73</v>
      </c>
      <c r="Q77" s="18">
        <f t="shared" si="7"/>
        <v>19775899</v>
      </c>
      <c r="R77" s="10">
        <v>0.05</v>
      </c>
      <c r="S77" s="10">
        <v>0.8</v>
      </c>
    </row>
    <row r="78">
      <c r="A78" s="10" t="s">
        <v>335</v>
      </c>
      <c r="B78" s="10" t="s">
        <v>336</v>
      </c>
      <c r="C78" s="12" t="s">
        <v>27</v>
      </c>
      <c r="D78" s="10">
        <v>0.0</v>
      </c>
      <c r="E78" s="10" t="s">
        <v>32</v>
      </c>
      <c r="F78" s="10" t="s">
        <v>175</v>
      </c>
      <c r="G78" s="10">
        <v>15.35</v>
      </c>
      <c r="H78" s="10" t="s">
        <v>36</v>
      </c>
      <c r="I78" s="10">
        <v>2011.0</v>
      </c>
      <c r="J78" s="10" t="s">
        <v>44</v>
      </c>
      <c r="K78" s="17">
        <v>4.41550731E8</v>
      </c>
      <c r="L78" s="10">
        <v>0.05</v>
      </c>
      <c r="M78" s="10" t="s">
        <v>190</v>
      </c>
      <c r="N78" s="10">
        <v>1.0</v>
      </c>
      <c r="O78" s="10" t="s">
        <v>51</v>
      </c>
      <c r="P78" s="18" t="s">
        <v>83</v>
      </c>
      <c r="Q78" s="18">
        <f t="shared" si="7"/>
        <v>22077536.55</v>
      </c>
      <c r="R78" s="10">
        <v>0.16</v>
      </c>
      <c r="S78" s="10">
        <v>0.8</v>
      </c>
    </row>
    <row r="79">
      <c r="A79" s="10" t="s">
        <v>338</v>
      </c>
      <c r="B79" s="10" t="s">
        <v>339</v>
      </c>
      <c r="C79" s="12" t="s">
        <v>71</v>
      </c>
      <c r="D79" s="10">
        <v>1.0</v>
      </c>
      <c r="E79" s="12" t="s">
        <v>194</v>
      </c>
      <c r="F79" s="20" t="s">
        <v>57</v>
      </c>
      <c r="G79" s="31">
        <f>435.79/1000</f>
        <v>0.43579</v>
      </c>
      <c r="H79" s="10" t="s">
        <v>47</v>
      </c>
      <c r="I79" s="10">
        <v>2007.0</v>
      </c>
      <c r="J79" s="10" t="s">
        <v>346</v>
      </c>
      <c r="K79" s="17">
        <v>4.0367692E7</v>
      </c>
      <c r="L79" s="10">
        <v>0.96245412</v>
      </c>
      <c r="M79" s="10" t="s">
        <v>89</v>
      </c>
      <c r="N79" s="10">
        <v>1.0</v>
      </c>
      <c r="O79" s="10" t="s">
        <v>51</v>
      </c>
      <c r="P79" s="18" t="s">
        <v>83</v>
      </c>
      <c r="Q79" s="18">
        <f>K79*L79</f>
        <v>38852051.48</v>
      </c>
      <c r="R79" s="10">
        <v>0.36</v>
      </c>
      <c r="S79" s="10">
        <v>0.8</v>
      </c>
    </row>
    <row r="80">
      <c r="A80" s="10" t="s">
        <v>349</v>
      </c>
      <c r="B80" s="10" t="s">
        <v>350</v>
      </c>
      <c r="C80" s="12" t="s">
        <v>27</v>
      </c>
      <c r="D80" s="10">
        <v>1.0</v>
      </c>
      <c r="E80" s="12" t="s">
        <v>186</v>
      </c>
      <c r="F80" s="20" t="s">
        <v>57</v>
      </c>
      <c r="G80" s="10">
        <v>149.7</v>
      </c>
      <c r="H80" s="10" t="s">
        <v>77</v>
      </c>
      <c r="I80" s="10">
        <v>2010.0</v>
      </c>
      <c r="J80" s="10" t="s">
        <v>44</v>
      </c>
      <c r="K80" s="29">
        <f t="shared" ref="K80:K84" si="9">Q80/N80/L80</f>
        <v>10645866</v>
      </c>
      <c r="L80" s="10">
        <f>17/51</f>
        <v>0.3333333333</v>
      </c>
      <c r="M80" s="10" t="s">
        <v>352</v>
      </c>
      <c r="N80" s="10">
        <v>1.0</v>
      </c>
      <c r="O80" s="10" t="s">
        <v>51</v>
      </c>
      <c r="P80" s="18" t="s">
        <v>83</v>
      </c>
      <c r="Q80" s="10">
        <v>3548622.0</v>
      </c>
      <c r="R80" s="10">
        <v>0.5105</v>
      </c>
      <c r="S80" s="10">
        <v>0.8</v>
      </c>
    </row>
    <row r="81">
      <c r="A81" s="10" t="s">
        <v>353</v>
      </c>
      <c r="B81" s="10" t="s">
        <v>354</v>
      </c>
      <c r="C81" s="12" t="s">
        <v>27</v>
      </c>
      <c r="D81" s="10">
        <v>1.0</v>
      </c>
      <c r="E81" s="12" t="s">
        <v>186</v>
      </c>
      <c r="F81" s="20" t="s">
        <v>57</v>
      </c>
      <c r="G81" s="10">
        <v>7.86</v>
      </c>
      <c r="H81" s="10" t="s">
        <v>47</v>
      </c>
      <c r="I81" s="10">
        <v>1999.0</v>
      </c>
      <c r="J81" s="10" t="s">
        <v>88</v>
      </c>
      <c r="K81" s="29">
        <f t="shared" si="9"/>
        <v>126352848</v>
      </c>
      <c r="L81" s="10">
        <v>1.0</v>
      </c>
      <c r="M81" s="10" t="s">
        <v>51</v>
      </c>
      <c r="N81" s="10">
        <v>1.0</v>
      </c>
      <c r="O81" s="10" t="s">
        <v>51</v>
      </c>
      <c r="P81" s="18" t="s">
        <v>73</v>
      </c>
      <c r="Q81" s="10">
        <v>1.26352848E8</v>
      </c>
      <c r="R81" s="10">
        <v>0.5105</v>
      </c>
      <c r="S81" s="10">
        <v>0.8</v>
      </c>
    </row>
    <row r="82">
      <c r="A82" s="10" t="s">
        <v>355</v>
      </c>
      <c r="B82" s="13" t="s">
        <v>356</v>
      </c>
      <c r="C82" s="12" t="s">
        <v>27</v>
      </c>
      <c r="D82" s="10">
        <v>1.0</v>
      </c>
      <c r="E82" s="12" t="s">
        <v>186</v>
      </c>
      <c r="F82" s="20" t="s">
        <v>57</v>
      </c>
      <c r="G82" s="25">
        <v>1.34</v>
      </c>
      <c r="H82" s="10" t="s">
        <v>47</v>
      </c>
      <c r="I82" s="10">
        <v>2016.0</v>
      </c>
      <c r="J82" s="10" t="s">
        <v>68</v>
      </c>
      <c r="K82" s="29">
        <f t="shared" si="9"/>
        <v>27014425</v>
      </c>
      <c r="L82" s="10">
        <v>0.1</v>
      </c>
      <c r="M82" s="10" t="s">
        <v>357</v>
      </c>
      <c r="N82" s="10">
        <v>0.4</v>
      </c>
      <c r="O82" s="10" t="s">
        <v>358</v>
      </c>
      <c r="P82" s="18" t="s">
        <v>83</v>
      </c>
      <c r="Q82" s="10">
        <v>1080577.0</v>
      </c>
      <c r="R82" s="10">
        <v>0.27</v>
      </c>
      <c r="S82" s="10">
        <v>0.8</v>
      </c>
    </row>
    <row r="83">
      <c r="A83" s="10" t="s">
        <v>359</v>
      </c>
      <c r="B83" s="10" t="s">
        <v>360</v>
      </c>
      <c r="C83" s="12" t="s">
        <v>361</v>
      </c>
      <c r="D83" s="10">
        <v>0.0</v>
      </c>
      <c r="E83" s="12" t="s">
        <v>194</v>
      </c>
      <c r="F83" s="10" t="s">
        <v>114</v>
      </c>
      <c r="G83" s="10">
        <v>315.76</v>
      </c>
      <c r="H83" s="10" t="s">
        <v>47</v>
      </c>
      <c r="I83" s="10">
        <v>2008.0</v>
      </c>
      <c r="J83" s="10" t="s">
        <v>267</v>
      </c>
      <c r="K83" s="29">
        <f t="shared" si="9"/>
        <v>28199875</v>
      </c>
      <c r="L83" s="10">
        <v>0.04</v>
      </c>
      <c r="M83" s="10" t="s">
        <v>362</v>
      </c>
      <c r="N83" s="10">
        <v>1.0</v>
      </c>
      <c r="O83" s="10" t="s">
        <v>50</v>
      </c>
      <c r="P83" s="18" t="s">
        <v>172</v>
      </c>
      <c r="Q83" s="10">
        <v>1127995.0</v>
      </c>
      <c r="R83" s="10">
        <v>0.39</v>
      </c>
      <c r="S83" s="10">
        <v>0.8</v>
      </c>
    </row>
    <row r="84">
      <c r="A84" s="10" t="s">
        <v>364</v>
      </c>
      <c r="B84" s="10" t="s">
        <v>365</v>
      </c>
      <c r="C84" s="12" t="s">
        <v>361</v>
      </c>
      <c r="D84" s="10">
        <v>1.0</v>
      </c>
      <c r="E84" s="10" t="s">
        <v>32</v>
      </c>
      <c r="F84" s="10" t="s">
        <v>33</v>
      </c>
      <c r="G84" s="10">
        <f>179*0.5</f>
        <v>89.5</v>
      </c>
      <c r="H84" s="10" t="s">
        <v>47</v>
      </c>
      <c r="I84" s="10">
        <v>2012.0</v>
      </c>
      <c r="J84" s="10" t="s">
        <v>68</v>
      </c>
      <c r="K84" s="29">
        <f t="shared" si="9"/>
        <v>15870512</v>
      </c>
      <c r="L84" s="10">
        <v>0.5</v>
      </c>
      <c r="M84" s="10" t="s">
        <v>366</v>
      </c>
      <c r="N84" s="10">
        <v>1.0</v>
      </c>
      <c r="O84" s="10" t="s">
        <v>51</v>
      </c>
      <c r="P84" s="18" t="s">
        <v>83</v>
      </c>
      <c r="Q84" s="17">
        <v>7935256.0</v>
      </c>
      <c r="R84" s="10">
        <v>0.01</v>
      </c>
      <c r="S84" s="10">
        <v>0.8</v>
      </c>
    </row>
    <row r="85">
      <c r="A85" s="10" t="s">
        <v>367</v>
      </c>
      <c r="B85" s="10" t="s">
        <v>368</v>
      </c>
      <c r="C85" s="12" t="s">
        <v>361</v>
      </c>
      <c r="D85" s="10">
        <v>1.0</v>
      </c>
      <c r="E85" s="12" t="s">
        <v>186</v>
      </c>
      <c r="F85" s="20" t="s">
        <v>57</v>
      </c>
      <c r="G85" s="10" t="s">
        <v>51</v>
      </c>
      <c r="H85" s="10" t="s">
        <v>51</v>
      </c>
      <c r="I85" s="10" t="s">
        <v>51</v>
      </c>
      <c r="J85" s="10" t="s">
        <v>51</v>
      </c>
      <c r="K85" s="10" t="s">
        <v>51</v>
      </c>
      <c r="L85" s="10" t="s">
        <v>51</v>
      </c>
      <c r="M85" s="10" t="s">
        <v>51</v>
      </c>
      <c r="N85" s="10" t="s">
        <v>51</v>
      </c>
      <c r="O85" s="10" t="s">
        <v>51</v>
      </c>
      <c r="P85" s="10" t="s">
        <v>51</v>
      </c>
      <c r="Q85" s="10" t="s">
        <v>51</v>
      </c>
      <c r="R85" s="10" t="s">
        <v>51</v>
      </c>
      <c r="S85" s="10" t="s">
        <v>51</v>
      </c>
    </row>
    <row r="86">
      <c r="A86" s="10" t="s">
        <v>371</v>
      </c>
      <c r="B86" s="10" t="s">
        <v>372</v>
      </c>
      <c r="C86" s="12" t="s">
        <v>361</v>
      </c>
      <c r="D86" s="10">
        <v>1.0</v>
      </c>
      <c r="E86" s="12" t="s">
        <v>186</v>
      </c>
      <c r="F86" s="20" t="s">
        <v>57</v>
      </c>
      <c r="G86" s="10" t="s">
        <v>51</v>
      </c>
      <c r="H86" s="10" t="s">
        <v>51</v>
      </c>
      <c r="I86" s="10" t="s">
        <v>51</v>
      </c>
      <c r="J86" s="10" t="s">
        <v>51</v>
      </c>
      <c r="K86" s="10" t="s">
        <v>51</v>
      </c>
      <c r="L86" s="10" t="s">
        <v>51</v>
      </c>
      <c r="M86" s="10" t="s">
        <v>51</v>
      </c>
      <c r="N86" s="10" t="s">
        <v>51</v>
      </c>
      <c r="O86" s="10" t="s">
        <v>51</v>
      </c>
      <c r="P86" s="10" t="s">
        <v>51</v>
      </c>
      <c r="Q86" s="10" t="s">
        <v>51</v>
      </c>
      <c r="R86" s="10" t="s">
        <v>51</v>
      </c>
      <c r="S86" s="10" t="s">
        <v>51</v>
      </c>
    </row>
    <row r="87">
      <c r="A87" s="10" t="s">
        <v>373</v>
      </c>
      <c r="B87" s="10" t="s">
        <v>374</v>
      </c>
      <c r="C87" s="12" t="s">
        <v>361</v>
      </c>
      <c r="D87" s="10">
        <v>1.0</v>
      </c>
      <c r="E87" s="12" t="s">
        <v>194</v>
      </c>
      <c r="F87" s="10" t="s">
        <v>151</v>
      </c>
      <c r="G87" s="25">
        <v>35.13</v>
      </c>
      <c r="H87" s="10" t="s">
        <v>47</v>
      </c>
      <c r="I87" s="10">
        <v>2012.0</v>
      </c>
      <c r="J87" s="10" t="s">
        <v>68</v>
      </c>
      <c r="K87" s="29">
        <f>Q87/N87/L87</f>
        <v>181428.8026</v>
      </c>
      <c r="L87" s="10">
        <v>0.618</v>
      </c>
      <c r="M87" s="10" t="s">
        <v>375</v>
      </c>
      <c r="N87" s="10">
        <v>1.0</v>
      </c>
      <c r="O87" s="10" t="s">
        <v>51</v>
      </c>
      <c r="P87" s="18" t="s">
        <v>83</v>
      </c>
      <c r="Q87" s="10">
        <v>112123.0</v>
      </c>
      <c r="R87" s="10">
        <v>0.1</v>
      </c>
      <c r="S87" s="10">
        <v>0.8</v>
      </c>
    </row>
    <row r="88">
      <c r="A88" s="10" t="s">
        <v>376</v>
      </c>
      <c r="B88" s="10" t="s">
        <v>377</v>
      </c>
      <c r="C88" s="12" t="s">
        <v>71</v>
      </c>
      <c r="D88" s="10">
        <v>1.0</v>
      </c>
      <c r="E88" s="10" t="s">
        <v>32</v>
      </c>
      <c r="F88" s="10" t="s">
        <v>33</v>
      </c>
      <c r="G88" s="10" t="s">
        <v>51</v>
      </c>
      <c r="H88" s="10" t="s">
        <v>51</v>
      </c>
      <c r="I88" s="10" t="s">
        <v>51</v>
      </c>
      <c r="J88" s="10" t="s">
        <v>51</v>
      </c>
      <c r="K88" s="10" t="s">
        <v>51</v>
      </c>
      <c r="L88" s="10" t="s">
        <v>51</v>
      </c>
      <c r="M88" s="10" t="s">
        <v>51</v>
      </c>
      <c r="N88" s="10" t="s">
        <v>51</v>
      </c>
      <c r="O88" s="10" t="s">
        <v>51</v>
      </c>
      <c r="P88" s="10" t="s">
        <v>51</v>
      </c>
      <c r="Q88" s="10" t="s">
        <v>51</v>
      </c>
      <c r="R88" s="10" t="s">
        <v>51</v>
      </c>
      <c r="S88" s="10" t="s">
        <v>51</v>
      </c>
    </row>
    <row r="89">
      <c r="A89" s="10" t="s">
        <v>378</v>
      </c>
      <c r="B89" s="10" t="s">
        <v>379</v>
      </c>
      <c r="C89" s="12" t="s">
        <v>361</v>
      </c>
      <c r="D89" s="10">
        <v>1.0</v>
      </c>
      <c r="E89" s="10" t="s">
        <v>32</v>
      </c>
      <c r="F89" s="10" t="s">
        <v>33</v>
      </c>
      <c r="G89" s="29">
        <f t="shared" ref="G89:G90" si="10">179/2</f>
        <v>89.5</v>
      </c>
      <c r="H89" s="10" t="s">
        <v>47</v>
      </c>
      <c r="I89" s="10">
        <v>2012.0</v>
      </c>
      <c r="J89" s="10" t="s">
        <v>68</v>
      </c>
      <c r="K89" s="10">
        <v>5157559.0</v>
      </c>
      <c r="L89" s="10">
        <v>0.14</v>
      </c>
      <c r="M89" s="10" t="s">
        <v>382</v>
      </c>
      <c r="N89" s="10">
        <v>1.0</v>
      </c>
      <c r="O89" s="10" t="s">
        <v>51</v>
      </c>
      <c r="P89" s="10" t="s">
        <v>83</v>
      </c>
      <c r="Q89" s="10">
        <f t="shared" ref="Q89:Q90" si="11">K89*L89</f>
        <v>722058.26</v>
      </c>
      <c r="R89" s="10">
        <v>0.01</v>
      </c>
      <c r="S89" s="10">
        <v>0.8</v>
      </c>
    </row>
    <row r="90">
      <c r="A90" s="10" t="s">
        <v>384</v>
      </c>
      <c r="B90" s="10" t="s">
        <v>385</v>
      </c>
      <c r="C90" s="12" t="s">
        <v>361</v>
      </c>
      <c r="D90" s="10">
        <v>1.0</v>
      </c>
      <c r="E90" s="10" t="s">
        <v>32</v>
      </c>
      <c r="F90" s="10" t="s">
        <v>33</v>
      </c>
      <c r="G90" s="29">
        <f t="shared" si="10"/>
        <v>89.5</v>
      </c>
      <c r="H90" s="10" t="s">
        <v>47</v>
      </c>
      <c r="I90" s="10">
        <v>2012.0</v>
      </c>
      <c r="J90" s="10" t="s">
        <v>68</v>
      </c>
      <c r="K90" s="10">
        <v>1083260.0</v>
      </c>
      <c r="L90" s="10">
        <v>0.01</v>
      </c>
      <c r="M90" s="10" t="s">
        <v>382</v>
      </c>
      <c r="N90" s="10">
        <v>1.0</v>
      </c>
      <c r="O90" s="10" t="s">
        <v>51</v>
      </c>
      <c r="P90" s="10" t="s">
        <v>83</v>
      </c>
      <c r="Q90" s="10">
        <f t="shared" si="11"/>
        <v>10832.6</v>
      </c>
      <c r="R90" s="10">
        <v>0.01</v>
      </c>
      <c r="S90" s="10">
        <v>0.8</v>
      </c>
    </row>
    <row r="91">
      <c r="A91" s="10" t="s">
        <v>387</v>
      </c>
      <c r="B91" s="10" t="s">
        <v>388</v>
      </c>
      <c r="C91" s="12" t="s">
        <v>361</v>
      </c>
      <c r="D91" s="10">
        <v>1.0</v>
      </c>
      <c r="E91" s="12" t="s">
        <v>194</v>
      </c>
      <c r="F91" s="10" t="s">
        <v>175</v>
      </c>
      <c r="G91" s="31">
        <f>(6771.92*0.02/0.022) + (26392.01*0.002/0.022) - (110.99)</f>
        <v>8444.574545</v>
      </c>
      <c r="H91" s="10" t="s">
        <v>47</v>
      </c>
      <c r="I91" s="10">
        <v>2011.0</v>
      </c>
      <c r="J91" s="10" t="s">
        <v>396</v>
      </c>
      <c r="K91" s="29">
        <f t="shared" ref="K91:K99" si="12">Q91/N91/L91</f>
        <v>1207363.636</v>
      </c>
      <c r="L91" s="10">
        <v>0.022</v>
      </c>
      <c r="M91" s="10" t="s">
        <v>399</v>
      </c>
      <c r="N91" s="10">
        <v>1.0</v>
      </c>
      <c r="O91" s="10" t="s">
        <v>51</v>
      </c>
      <c r="P91" s="18" t="s">
        <v>83</v>
      </c>
      <c r="Q91" s="17">
        <v>26562.0</v>
      </c>
      <c r="R91" s="10">
        <v>0.56</v>
      </c>
      <c r="S91" s="10">
        <v>0.8</v>
      </c>
    </row>
    <row r="92">
      <c r="A92" s="10" t="s">
        <v>400</v>
      </c>
      <c r="B92" s="10" t="s">
        <v>401</v>
      </c>
      <c r="C92" s="12" t="s">
        <v>361</v>
      </c>
      <c r="D92" s="10">
        <v>1.0</v>
      </c>
      <c r="E92" s="12" t="s">
        <v>186</v>
      </c>
      <c r="F92" s="10" t="s">
        <v>175</v>
      </c>
      <c r="G92" s="19">
        <f>75.22/3</f>
        <v>25.07333333</v>
      </c>
      <c r="H92" s="10" t="s">
        <v>47</v>
      </c>
      <c r="I92" s="10">
        <v>2004.0</v>
      </c>
      <c r="J92" s="10" t="s">
        <v>136</v>
      </c>
      <c r="K92" s="29">
        <f t="shared" si="12"/>
        <v>31301544</v>
      </c>
      <c r="L92" s="10">
        <f t="shared" ref="L92:L94" si="13">1/3</f>
        <v>0.3333333333</v>
      </c>
      <c r="M92" s="10" t="s">
        <v>408</v>
      </c>
      <c r="N92" s="10">
        <v>1.0</v>
      </c>
      <c r="O92" s="10" t="s">
        <v>51</v>
      </c>
      <c r="P92" s="18" t="s">
        <v>83</v>
      </c>
      <c r="Q92" s="10">
        <v>1.0433848E7</v>
      </c>
      <c r="R92" s="10">
        <v>0.19</v>
      </c>
      <c r="S92" s="10">
        <v>0.8</v>
      </c>
    </row>
    <row r="93">
      <c r="A93" s="10" t="s">
        <v>409</v>
      </c>
      <c r="B93" s="10" t="s">
        <v>401</v>
      </c>
      <c r="C93" s="12" t="s">
        <v>361</v>
      </c>
      <c r="D93" s="10">
        <v>1.0</v>
      </c>
      <c r="E93" s="12" t="s">
        <v>186</v>
      </c>
      <c r="F93" s="10" t="s">
        <v>175</v>
      </c>
      <c r="G93" s="31">
        <f>197.03/3</f>
        <v>65.67666667</v>
      </c>
      <c r="H93" s="10" t="s">
        <v>47</v>
      </c>
      <c r="I93" s="10">
        <v>2012.0</v>
      </c>
      <c r="J93" s="10" t="s">
        <v>136</v>
      </c>
      <c r="K93" s="29">
        <f t="shared" si="12"/>
        <v>31301544</v>
      </c>
      <c r="L93" s="10">
        <f t="shared" si="13"/>
        <v>0.3333333333</v>
      </c>
      <c r="M93" s="10" t="s">
        <v>408</v>
      </c>
      <c r="N93" s="10">
        <v>1.0</v>
      </c>
      <c r="O93" s="10" t="s">
        <v>51</v>
      </c>
      <c r="P93" s="18" t="s">
        <v>83</v>
      </c>
      <c r="Q93" s="10">
        <v>1.0433848E7</v>
      </c>
      <c r="R93" s="10">
        <v>0.19</v>
      </c>
      <c r="S93" s="10">
        <v>0.8</v>
      </c>
    </row>
    <row r="94">
      <c r="A94" s="10" t="s">
        <v>411</v>
      </c>
      <c r="B94" s="10" t="s">
        <v>401</v>
      </c>
      <c r="C94" s="12" t="s">
        <v>361</v>
      </c>
      <c r="D94" s="10">
        <v>1.0</v>
      </c>
      <c r="E94" s="12" t="s">
        <v>186</v>
      </c>
      <c r="F94" s="10" t="s">
        <v>175</v>
      </c>
      <c r="G94" s="31">
        <f>50.89/3</f>
        <v>16.96333333</v>
      </c>
      <c r="H94" s="10" t="s">
        <v>47</v>
      </c>
      <c r="I94" s="10">
        <v>2010.0</v>
      </c>
      <c r="J94" s="10" t="s">
        <v>44</v>
      </c>
      <c r="K94" s="29">
        <f t="shared" si="12"/>
        <v>31301544</v>
      </c>
      <c r="L94" s="10">
        <f t="shared" si="13"/>
        <v>0.3333333333</v>
      </c>
      <c r="M94" s="10" t="s">
        <v>408</v>
      </c>
      <c r="N94" s="10">
        <v>1.0</v>
      </c>
      <c r="O94" s="10" t="s">
        <v>51</v>
      </c>
      <c r="P94" s="18" t="s">
        <v>83</v>
      </c>
      <c r="Q94" s="10">
        <v>1.0433848E7</v>
      </c>
      <c r="R94" s="10">
        <v>0.19</v>
      </c>
      <c r="S94" s="10">
        <v>0.8</v>
      </c>
    </row>
    <row r="95">
      <c r="A95" s="10" t="s">
        <v>418</v>
      </c>
      <c r="B95" s="10" t="s">
        <v>419</v>
      </c>
      <c r="C95" s="12" t="s">
        <v>361</v>
      </c>
      <c r="D95" s="10">
        <v>1.0</v>
      </c>
      <c r="E95" s="12" t="s">
        <v>186</v>
      </c>
      <c r="F95" s="20" t="s">
        <v>57</v>
      </c>
      <c r="G95" s="10">
        <v>0.39</v>
      </c>
      <c r="H95" s="10" t="s">
        <v>77</v>
      </c>
      <c r="I95" s="10">
        <v>2008.0</v>
      </c>
      <c r="J95" s="10" t="s">
        <v>88</v>
      </c>
      <c r="K95" s="29">
        <f t="shared" si="12"/>
        <v>109263947.4</v>
      </c>
      <c r="L95" s="10">
        <v>0.05</v>
      </c>
      <c r="M95" s="10" t="s">
        <v>352</v>
      </c>
      <c r="N95" s="10">
        <v>0.38</v>
      </c>
      <c r="O95" s="10" t="s">
        <v>422</v>
      </c>
      <c r="P95" s="18" t="s">
        <v>83</v>
      </c>
      <c r="Q95" s="17">
        <v>2076015.0</v>
      </c>
      <c r="R95" s="10">
        <v>0.19</v>
      </c>
      <c r="S95" s="10">
        <v>0.8</v>
      </c>
    </row>
    <row r="96">
      <c r="A96" s="10" t="s">
        <v>423</v>
      </c>
      <c r="B96" s="10" t="s">
        <v>419</v>
      </c>
      <c r="C96" s="12" t="s">
        <v>361</v>
      </c>
      <c r="D96" s="10">
        <v>1.0</v>
      </c>
      <c r="E96" s="12" t="s">
        <v>186</v>
      </c>
      <c r="F96" s="20" t="s">
        <v>57</v>
      </c>
      <c r="G96" s="10">
        <v>66.5</v>
      </c>
      <c r="H96" s="10" t="s">
        <v>47</v>
      </c>
      <c r="I96" s="10">
        <v>2009.0</v>
      </c>
      <c r="J96" s="10" t="s">
        <v>88</v>
      </c>
      <c r="K96" s="29">
        <f t="shared" si="12"/>
        <v>109263940</v>
      </c>
      <c r="L96" s="10">
        <v>0.05</v>
      </c>
      <c r="M96" s="10" t="s">
        <v>352</v>
      </c>
      <c r="N96" s="10">
        <v>1.0</v>
      </c>
      <c r="O96" s="10" t="s">
        <v>51</v>
      </c>
      <c r="P96" s="18" t="s">
        <v>83</v>
      </c>
      <c r="Q96" s="17">
        <v>5463197.0</v>
      </c>
      <c r="R96" s="10">
        <v>0.19</v>
      </c>
      <c r="S96" s="10">
        <v>0.8</v>
      </c>
    </row>
    <row r="97">
      <c r="A97" s="10" t="s">
        <v>426</v>
      </c>
      <c r="B97" s="10" t="s">
        <v>427</v>
      </c>
      <c r="C97" s="12" t="s">
        <v>361</v>
      </c>
      <c r="D97" s="10">
        <v>1.0</v>
      </c>
      <c r="E97" s="12" t="s">
        <v>186</v>
      </c>
      <c r="F97" s="20" t="s">
        <v>57</v>
      </c>
      <c r="G97" s="10">
        <v>2.08</v>
      </c>
      <c r="H97" s="10" t="s">
        <v>47</v>
      </c>
      <c r="I97" s="10">
        <v>2016.0</v>
      </c>
      <c r="J97" s="10" t="s">
        <v>68</v>
      </c>
      <c r="K97" s="29">
        <f t="shared" si="12"/>
        <v>40367690</v>
      </c>
      <c r="L97" s="10">
        <v>1.0</v>
      </c>
      <c r="M97" s="10" t="s">
        <v>50</v>
      </c>
      <c r="N97" s="10">
        <v>0.1</v>
      </c>
      <c r="O97" s="10" t="s">
        <v>428</v>
      </c>
      <c r="P97" s="18" t="s">
        <v>172</v>
      </c>
      <c r="Q97" s="10">
        <v>4036769.0</v>
      </c>
      <c r="R97" s="10">
        <v>0.39</v>
      </c>
      <c r="S97" s="10">
        <v>0.8</v>
      </c>
    </row>
    <row r="98">
      <c r="A98" s="10" t="s">
        <v>429</v>
      </c>
      <c r="B98" s="10" t="s">
        <v>430</v>
      </c>
      <c r="C98" s="12" t="s">
        <v>361</v>
      </c>
      <c r="D98" s="10">
        <v>0.0</v>
      </c>
      <c r="E98" s="12" t="s">
        <v>186</v>
      </c>
      <c r="F98" s="10" t="s">
        <v>151</v>
      </c>
      <c r="G98" s="25">
        <v>5572.83</v>
      </c>
      <c r="H98" s="10" t="s">
        <v>431</v>
      </c>
      <c r="I98" s="10">
        <v>2005.0</v>
      </c>
      <c r="J98" s="10" t="s">
        <v>432</v>
      </c>
      <c r="K98" s="29">
        <f t="shared" si="12"/>
        <v>1483178</v>
      </c>
      <c r="L98" s="10">
        <v>1.0</v>
      </c>
      <c r="M98" s="10" t="s">
        <v>51</v>
      </c>
      <c r="N98" s="10">
        <v>1.0</v>
      </c>
      <c r="O98" s="10" t="s">
        <v>51</v>
      </c>
      <c r="P98" s="18" t="s">
        <v>73</v>
      </c>
      <c r="Q98" s="10">
        <v>1483178.0</v>
      </c>
      <c r="R98" s="10">
        <v>0.04</v>
      </c>
      <c r="S98" s="10">
        <v>0.8</v>
      </c>
    </row>
    <row r="99">
      <c r="A99" s="10" t="s">
        <v>437</v>
      </c>
      <c r="B99" s="10" t="s">
        <v>438</v>
      </c>
      <c r="C99" s="12" t="s">
        <v>361</v>
      </c>
      <c r="D99" s="10">
        <v>0.0</v>
      </c>
      <c r="E99" s="12" t="s">
        <v>186</v>
      </c>
      <c r="F99" s="10" t="s">
        <v>151</v>
      </c>
      <c r="G99" s="17">
        <v>48898.56</v>
      </c>
      <c r="H99" s="10" t="s">
        <v>439</v>
      </c>
      <c r="I99" s="10">
        <v>2007.0</v>
      </c>
      <c r="J99" s="10" t="s">
        <v>440</v>
      </c>
      <c r="K99" s="29">
        <f t="shared" si="12"/>
        <v>1094250</v>
      </c>
      <c r="L99" s="10">
        <v>1.0</v>
      </c>
      <c r="M99" s="10" t="s">
        <v>51</v>
      </c>
      <c r="N99" s="10">
        <v>1.0</v>
      </c>
      <c r="O99" s="10" t="s">
        <v>51</v>
      </c>
      <c r="P99" s="18" t="s">
        <v>73</v>
      </c>
      <c r="Q99" s="10">
        <v>1094250.0</v>
      </c>
      <c r="R99" s="10">
        <v>0.04</v>
      </c>
      <c r="S99" s="10">
        <v>0.8</v>
      </c>
    </row>
    <row r="100">
      <c r="A100" s="10" t="s">
        <v>442</v>
      </c>
      <c r="B100" s="10" t="s">
        <v>438</v>
      </c>
      <c r="C100" s="12" t="s">
        <v>361</v>
      </c>
      <c r="D100" s="10">
        <v>0.0</v>
      </c>
      <c r="E100" s="12" t="s">
        <v>186</v>
      </c>
      <c r="F100" s="10" t="s">
        <v>151</v>
      </c>
      <c r="G100" s="10" t="s">
        <v>51</v>
      </c>
      <c r="H100" s="10" t="s">
        <v>51</v>
      </c>
      <c r="I100" s="10" t="s">
        <v>51</v>
      </c>
      <c r="J100" s="10" t="s">
        <v>51</v>
      </c>
      <c r="K100" s="10" t="s">
        <v>51</v>
      </c>
      <c r="L100" s="10" t="s">
        <v>51</v>
      </c>
      <c r="M100" s="10" t="s">
        <v>51</v>
      </c>
      <c r="N100" s="10" t="s">
        <v>51</v>
      </c>
      <c r="O100" s="10" t="s">
        <v>51</v>
      </c>
      <c r="P100" s="10" t="s">
        <v>51</v>
      </c>
      <c r="Q100" s="10" t="s">
        <v>51</v>
      </c>
      <c r="R100" s="10" t="s">
        <v>51</v>
      </c>
      <c r="S100" s="10" t="s">
        <v>51</v>
      </c>
    </row>
    <row r="101">
      <c r="A101" s="10" t="s">
        <v>444</v>
      </c>
      <c r="B101" s="10" t="s">
        <v>446</v>
      </c>
      <c r="C101" s="12" t="s">
        <v>361</v>
      </c>
      <c r="D101" s="10">
        <v>0.0</v>
      </c>
      <c r="E101" s="12" t="s">
        <v>186</v>
      </c>
      <c r="F101" s="10" t="s">
        <v>151</v>
      </c>
      <c r="G101" s="10">
        <v>195.0</v>
      </c>
      <c r="H101" s="10" t="s">
        <v>47</v>
      </c>
      <c r="I101" s="10">
        <v>2005.0</v>
      </c>
      <c r="J101" s="10" t="s">
        <v>447</v>
      </c>
      <c r="K101" s="29">
        <f t="shared" ref="K101:K103" si="14">Q101/N101/L101</f>
        <v>15563596</v>
      </c>
      <c r="L101" s="10">
        <v>1.0</v>
      </c>
      <c r="M101" s="10" t="s">
        <v>51</v>
      </c>
      <c r="N101" s="10">
        <v>1.0</v>
      </c>
      <c r="O101" s="10" t="s">
        <v>51</v>
      </c>
      <c r="P101" s="18" t="s">
        <v>73</v>
      </c>
      <c r="Q101" s="10">
        <v>1.5563596E7</v>
      </c>
      <c r="R101" s="10">
        <v>0.05</v>
      </c>
      <c r="S101" s="10">
        <v>0.8</v>
      </c>
    </row>
    <row r="102">
      <c r="A102" s="10" t="s">
        <v>451</v>
      </c>
      <c r="B102" s="10" t="s">
        <v>452</v>
      </c>
      <c r="C102" s="12" t="s">
        <v>361</v>
      </c>
      <c r="D102" s="10">
        <v>1.0</v>
      </c>
      <c r="E102" s="12" t="s">
        <v>186</v>
      </c>
      <c r="F102" s="10" t="s">
        <v>151</v>
      </c>
      <c r="G102" s="25">
        <v>4033.62</v>
      </c>
      <c r="H102" s="10" t="s">
        <v>431</v>
      </c>
      <c r="I102" s="10">
        <v>2002.0</v>
      </c>
      <c r="J102" s="10" t="s">
        <v>432</v>
      </c>
      <c r="K102" s="29">
        <f t="shared" si="14"/>
        <v>4753598.485</v>
      </c>
      <c r="L102" s="10">
        <v>0.264</v>
      </c>
      <c r="M102" s="10" t="s">
        <v>366</v>
      </c>
      <c r="N102" s="10">
        <v>1.0</v>
      </c>
      <c r="O102" s="10" t="s">
        <v>51</v>
      </c>
      <c r="P102" s="18" t="s">
        <v>83</v>
      </c>
      <c r="Q102" s="10">
        <v>1254950.0</v>
      </c>
      <c r="R102" s="10">
        <v>0.04</v>
      </c>
      <c r="S102" s="10">
        <v>0.8</v>
      </c>
    </row>
    <row r="103">
      <c r="A103" s="10" t="s">
        <v>454</v>
      </c>
      <c r="B103" s="10" t="s">
        <v>455</v>
      </c>
      <c r="C103" s="12" t="s">
        <v>361</v>
      </c>
      <c r="D103" s="10">
        <v>1.0</v>
      </c>
      <c r="E103" s="12" t="s">
        <v>186</v>
      </c>
      <c r="F103" s="10" t="s">
        <v>151</v>
      </c>
      <c r="G103" s="10">
        <v>179.0</v>
      </c>
      <c r="H103" s="10" t="s">
        <v>47</v>
      </c>
      <c r="I103" s="10">
        <v>2012.0</v>
      </c>
      <c r="J103" s="10" t="s">
        <v>68</v>
      </c>
      <c r="K103" s="29">
        <f t="shared" si="14"/>
        <v>127010</v>
      </c>
      <c r="L103" s="10">
        <v>1.0</v>
      </c>
      <c r="M103" s="10" t="s">
        <v>51</v>
      </c>
      <c r="N103" s="10">
        <v>1.0</v>
      </c>
      <c r="O103" s="10" t="s">
        <v>51</v>
      </c>
      <c r="P103" s="18" t="s">
        <v>73</v>
      </c>
      <c r="Q103" s="17">
        <v>127010.0</v>
      </c>
      <c r="R103" s="10">
        <v>0.01</v>
      </c>
      <c r="S103" s="10">
        <v>0.8</v>
      </c>
    </row>
    <row r="104">
      <c r="A104" s="10" t="s">
        <v>457</v>
      </c>
      <c r="B104" s="10" t="s">
        <v>458</v>
      </c>
      <c r="C104" s="12" t="s">
        <v>361</v>
      </c>
      <c r="D104" s="10">
        <v>0.0</v>
      </c>
      <c r="E104" s="12" t="s">
        <v>194</v>
      </c>
      <c r="F104" s="10" t="s">
        <v>114</v>
      </c>
      <c r="G104" s="10">
        <v>9.1</v>
      </c>
      <c r="H104" s="10" t="s">
        <v>47</v>
      </c>
      <c r="I104" s="10">
        <v>2016.0</v>
      </c>
      <c r="J104" s="10" t="s">
        <v>68</v>
      </c>
      <c r="K104" s="10">
        <v>2.0E8</v>
      </c>
      <c r="L104" s="10">
        <f>Q104/K104</f>
        <v>0.08872346</v>
      </c>
      <c r="M104" s="10" t="s">
        <v>460</v>
      </c>
      <c r="N104" s="10">
        <v>1.0</v>
      </c>
      <c r="O104" s="10" t="s">
        <v>51</v>
      </c>
      <c r="P104" s="18" t="s">
        <v>83</v>
      </c>
      <c r="Q104" s="10">
        <v>1.7744692E7</v>
      </c>
      <c r="R104" s="10">
        <v>0.05</v>
      </c>
      <c r="S104" s="10">
        <v>0.8</v>
      </c>
    </row>
    <row r="105">
      <c r="A105" s="10" t="s">
        <v>461</v>
      </c>
      <c r="B105" s="10" t="s">
        <v>462</v>
      </c>
      <c r="C105" s="12" t="s">
        <v>361</v>
      </c>
      <c r="D105" s="10">
        <v>1.0</v>
      </c>
      <c r="E105" s="12" t="s">
        <v>194</v>
      </c>
      <c r="F105" s="10" t="s">
        <v>114</v>
      </c>
      <c r="G105" s="10">
        <v>84.15</v>
      </c>
      <c r="H105" s="10" t="s">
        <v>47</v>
      </c>
      <c r="I105" s="10">
        <v>2016.0</v>
      </c>
      <c r="J105" s="10" t="s">
        <v>68</v>
      </c>
      <c r="K105" s="29">
        <f t="shared" ref="K105:K126" si="15">Q105/N105/L105</f>
        <v>1706809</v>
      </c>
      <c r="L105" s="10">
        <v>1.0</v>
      </c>
      <c r="M105" s="10" t="s">
        <v>51</v>
      </c>
      <c r="N105" s="10">
        <v>1.0</v>
      </c>
      <c r="O105" s="10" t="s">
        <v>51</v>
      </c>
      <c r="P105" s="18" t="s">
        <v>73</v>
      </c>
      <c r="Q105" s="10">
        <v>1706809.0</v>
      </c>
      <c r="R105" s="10">
        <v>0.05</v>
      </c>
      <c r="S105" s="10">
        <v>0.8</v>
      </c>
    </row>
    <row r="106">
      <c r="A106" s="10" t="s">
        <v>466</v>
      </c>
      <c r="B106" s="10" t="s">
        <v>467</v>
      </c>
      <c r="C106" s="12" t="s">
        <v>361</v>
      </c>
      <c r="D106" s="10">
        <v>1.0</v>
      </c>
      <c r="E106" s="10" t="s">
        <v>32</v>
      </c>
      <c r="F106" s="20" t="s">
        <v>57</v>
      </c>
      <c r="G106" s="10">
        <v>15.36</v>
      </c>
      <c r="H106" s="10" t="s">
        <v>47</v>
      </c>
      <c r="I106" s="10">
        <v>2011.0</v>
      </c>
      <c r="J106" s="10" t="s">
        <v>265</v>
      </c>
      <c r="K106" s="29">
        <f t="shared" si="15"/>
        <v>28199878</v>
      </c>
      <c r="L106" s="10">
        <v>1.0</v>
      </c>
      <c r="M106" s="10" t="s">
        <v>51</v>
      </c>
      <c r="N106" s="10">
        <v>1.0</v>
      </c>
      <c r="O106" s="10" t="s">
        <v>51</v>
      </c>
      <c r="P106" s="18" t="s">
        <v>73</v>
      </c>
      <c r="Q106" s="10">
        <v>2.8199878E7</v>
      </c>
      <c r="R106" s="10">
        <v>0.05</v>
      </c>
      <c r="S106" s="10">
        <v>0.8</v>
      </c>
    </row>
    <row r="107">
      <c r="A107" s="10" t="s">
        <v>468</v>
      </c>
      <c r="B107" s="10" t="s">
        <v>469</v>
      </c>
      <c r="C107" s="12" t="s">
        <v>361</v>
      </c>
      <c r="D107" s="10">
        <v>0.0</v>
      </c>
      <c r="E107" s="10" t="s">
        <v>32</v>
      </c>
      <c r="F107" s="10" t="s">
        <v>114</v>
      </c>
      <c r="G107" s="10">
        <v>100.0</v>
      </c>
      <c r="H107" s="10" t="s">
        <v>47</v>
      </c>
      <c r="I107" s="10">
        <v>2006.0</v>
      </c>
      <c r="J107" s="10" t="s">
        <v>470</v>
      </c>
      <c r="K107" s="29">
        <f t="shared" si="15"/>
        <v>4074759</v>
      </c>
      <c r="L107" s="10">
        <v>1.0</v>
      </c>
      <c r="M107" s="10" t="s">
        <v>51</v>
      </c>
      <c r="N107" s="10">
        <v>1.0</v>
      </c>
      <c r="O107" s="10" t="s">
        <v>51</v>
      </c>
      <c r="P107" s="18" t="s">
        <v>73</v>
      </c>
      <c r="Q107" s="10">
        <v>4074759.0</v>
      </c>
      <c r="R107" s="10">
        <v>0.05</v>
      </c>
      <c r="S107" s="10">
        <v>0.8</v>
      </c>
    </row>
    <row r="108">
      <c r="A108" s="10" t="s">
        <v>473</v>
      </c>
      <c r="B108" s="10" t="s">
        <v>474</v>
      </c>
      <c r="C108" s="12" t="s">
        <v>361</v>
      </c>
      <c r="D108" s="10">
        <v>1.0</v>
      </c>
      <c r="E108" s="10" t="s">
        <v>32</v>
      </c>
      <c r="F108" s="10" t="s">
        <v>114</v>
      </c>
      <c r="G108" s="10">
        <v>0.7</v>
      </c>
      <c r="H108" s="10" t="s">
        <v>47</v>
      </c>
      <c r="I108" s="10">
        <v>2001.0</v>
      </c>
      <c r="J108" s="10" t="s">
        <v>475</v>
      </c>
      <c r="K108" s="29">
        <f t="shared" si="15"/>
        <v>28199878</v>
      </c>
      <c r="L108" s="10">
        <v>1.0</v>
      </c>
      <c r="M108" s="10" t="s">
        <v>50</v>
      </c>
      <c r="N108" s="10">
        <v>1.0</v>
      </c>
      <c r="O108" s="10" t="s">
        <v>51</v>
      </c>
      <c r="P108" s="18" t="s">
        <v>52</v>
      </c>
      <c r="Q108" s="10">
        <v>2.8199878E7</v>
      </c>
      <c r="R108" s="10">
        <v>0.05</v>
      </c>
      <c r="S108" s="10">
        <v>0.8</v>
      </c>
    </row>
    <row r="109">
      <c r="A109" s="10" t="s">
        <v>476</v>
      </c>
      <c r="B109" s="10" t="s">
        <v>474</v>
      </c>
      <c r="C109" s="12" t="s">
        <v>361</v>
      </c>
      <c r="D109" s="10">
        <v>1.0</v>
      </c>
      <c r="E109" s="10" t="s">
        <v>32</v>
      </c>
      <c r="F109" s="10" t="s">
        <v>114</v>
      </c>
      <c r="G109" s="29">
        <f> 1199-0.7 </f>
        <v>1198.3</v>
      </c>
      <c r="H109" s="10" t="s">
        <v>47</v>
      </c>
      <c r="I109" s="10">
        <v>2001.0</v>
      </c>
      <c r="J109" s="10" t="s">
        <v>475</v>
      </c>
      <c r="K109" s="29">
        <f t="shared" si="15"/>
        <v>501161</v>
      </c>
      <c r="L109" s="10">
        <v>1.0</v>
      </c>
      <c r="M109" s="10" t="s">
        <v>51</v>
      </c>
      <c r="N109" s="10">
        <v>1.0</v>
      </c>
      <c r="O109" s="10" t="s">
        <v>51</v>
      </c>
      <c r="P109" s="18" t="s">
        <v>73</v>
      </c>
      <c r="Q109" s="10">
        <v>501161.0</v>
      </c>
      <c r="R109" s="10">
        <v>0.05</v>
      </c>
      <c r="S109" s="10">
        <v>0.8</v>
      </c>
    </row>
    <row r="110">
      <c r="A110" s="10" t="s">
        <v>479</v>
      </c>
      <c r="B110" s="10" t="s">
        <v>480</v>
      </c>
      <c r="C110" s="12" t="s">
        <v>361</v>
      </c>
      <c r="D110" s="10">
        <v>1.0</v>
      </c>
      <c r="E110" s="12" t="s">
        <v>186</v>
      </c>
      <c r="F110" s="20" t="s">
        <v>57</v>
      </c>
      <c r="G110" s="10">
        <v>42.03</v>
      </c>
      <c r="H110" s="10" t="s">
        <v>47</v>
      </c>
      <c r="I110" s="10">
        <v>2016.0</v>
      </c>
      <c r="J110" s="10" t="s">
        <v>68</v>
      </c>
      <c r="K110" s="29">
        <f t="shared" si="15"/>
        <v>2795</v>
      </c>
      <c r="L110" s="10">
        <v>1.0</v>
      </c>
      <c r="M110" s="10" t="s">
        <v>51</v>
      </c>
      <c r="N110" s="10">
        <v>1.0</v>
      </c>
      <c r="O110" s="10" t="s">
        <v>51</v>
      </c>
      <c r="P110" s="18" t="s">
        <v>73</v>
      </c>
      <c r="Q110" s="10">
        <v>2795.0</v>
      </c>
      <c r="R110" s="10">
        <v>0.2734</v>
      </c>
      <c r="S110" s="10">
        <v>0.8</v>
      </c>
    </row>
    <row r="111">
      <c r="A111" s="10" t="s">
        <v>481</v>
      </c>
      <c r="B111" s="10" t="s">
        <v>483</v>
      </c>
      <c r="C111" s="12" t="s">
        <v>361</v>
      </c>
      <c r="D111" s="10">
        <v>0.0</v>
      </c>
      <c r="E111" s="12" t="s">
        <v>186</v>
      </c>
      <c r="F111" s="10" t="s">
        <v>151</v>
      </c>
      <c r="G111" s="10">
        <v>100.0</v>
      </c>
      <c r="H111" s="10" t="s">
        <v>47</v>
      </c>
      <c r="I111" s="10">
        <v>2001.0</v>
      </c>
      <c r="J111" s="10" t="s">
        <v>396</v>
      </c>
      <c r="K111" s="29">
        <f t="shared" si="15"/>
        <v>515761</v>
      </c>
      <c r="L111" s="10">
        <v>1.0</v>
      </c>
      <c r="M111" s="10" t="s">
        <v>51</v>
      </c>
      <c r="N111" s="10">
        <v>1.0</v>
      </c>
      <c r="O111" s="10" t="s">
        <v>51</v>
      </c>
      <c r="P111" s="18" t="s">
        <v>73</v>
      </c>
      <c r="Q111" s="10">
        <v>515761.0</v>
      </c>
      <c r="R111" s="10">
        <v>0.05</v>
      </c>
      <c r="S111" s="10">
        <v>0.8</v>
      </c>
    </row>
    <row r="112">
      <c r="A112" s="10" t="s">
        <v>485</v>
      </c>
      <c r="B112" s="10" t="s">
        <v>486</v>
      </c>
      <c r="C112" s="12" t="s">
        <v>361</v>
      </c>
      <c r="D112" s="10">
        <v>1.0</v>
      </c>
      <c r="E112" s="12" t="s">
        <v>186</v>
      </c>
      <c r="F112" s="10" t="s">
        <v>151</v>
      </c>
      <c r="G112" s="10">
        <v>179.0</v>
      </c>
      <c r="H112" s="10" t="s">
        <v>47</v>
      </c>
      <c r="I112" s="10">
        <v>2012.0</v>
      </c>
      <c r="J112" s="10" t="s">
        <v>68</v>
      </c>
      <c r="K112" s="29">
        <f t="shared" si="15"/>
        <v>3176872.5</v>
      </c>
      <c r="L112" s="10">
        <v>0.8</v>
      </c>
      <c r="M112" s="10" t="s">
        <v>366</v>
      </c>
      <c r="N112" s="10">
        <v>1.0</v>
      </c>
      <c r="O112" s="10" t="s">
        <v>51</v>
      </c>
      <c r="P112" s="18" t="s">
        <v>83</v>
      </c>
      <c r="Q112" s="17">
        <v>2541498.0</v>
      </c>
      <c r="R112" s="10">
        <v>0.01</v>
      </c>
      <c r="S112" s="10">
        <v>0.8</v>
      </c>
    </row>
    <row r="113">
      <c r="A113" s="10" t="s">
        <v>488</v>
      </c>
      <c r="B113" s="10" t="s">
        <v>489</v>
      </c>
      <c r="C113" s="12" t="s">
        <v>361</v>
      </c>
      <c r="D113" s="10">
        <v>1.0</v>
      </c>
      <c r="E113" s="12" t="s">
        <v>186</v>
      </c>
      <c r="F113" s="20" t="s">
        <v>57</v>
      </c>
      <c r="G113" s="29">
        <f>179*0.1</f>
        <v>17.9</v>
      </c>
      <c r="H113" s="10" t="s">
        <v>47</v>
      </c>
      <c r="I113" s="10">
        <v>2012.0</v>
      </c>
      <c r="J113" s="10" t="s">
        <v>68</v>
      </c>
      <c r="K113" s="29">
        <f t="shared" si="15"/>
        <v>27325566.67</v>
      </c>
      <c r="L113" s="10">
        <v>0.03</v>
      </c>
      <c r="M113" s="10" t="s">
        <v>490</v>
      </c>
      <c r="N113" s="10">
        <v>1.0</v>
      </c>
      <c r="O113" s="10" t="s">
        <v>51</v>
      </c>
      <c r="P113" s="18" t="s">
        <v>83</v>
      </c>
      <c r="Q113" s="17">
        <v>819767.0</v>
      </c>
      <c r="R113" s="10">
        <v>0.01</v>
      </c>
      <c r="S113" s="10">
        <v>0.8</v>
      </c>
    </row>
    <row r="114">
      <c r="A114" s="10" t="s">
        <v>491</v>
      </c>
      <c r="B114" s="10" t="s">
        <v>492</v>
      </c>
      <c r="C114" s="12" t="s">
        <v>361</v>
      </c>
      <c r="D114" s="10">
        <v>0.0</v>
      </c>
      <c r="E114" s="12" t="s">
        <v>186</v>
      </c>
      <c r="F114" s="10" t="s">
        <v>151</v>
      </c>
      <c r="G114" s="10">
        <v>179.0</v>
      </c>
      <c r="H114" s="10" t="s">
        <v>47</v>
      </c>
      <c r="I114" s="10">
        <v>2012.0</v>
      </c>
      <c r="J114" s="10" t="s">
        <v>68</v>
      </c>
      <c r="K114" s="29">
        <f t="shared" si="15"/>
        <v>23420630.29</v>
      </c>
      <c r="L114" s="10">
        <f>(453/(652+4110))</f>
        <v>0.09512809744</v>
      </c>
      <c r="M114" s="10" t="s">
        <v>495</v>
      </c>
      <c r="N114" s="10">
        <f>0.5*0.15</f>
        <v>0.075</v>
      </c>
      <c r="O114" s="10" t="s">
        <v>497</v>
      </c>
      <c r="P114" s="18" t="s">
        <v>83</v>
      </c>
      <c r="Q114" s="17">
        <v>167097.0</v>
      </c>
      <c r="R114" s="10">
        <v>0.01</v>
      </c>
      <c r="S114" s="10">
        <v>0.8</v>
      </c>
    </row>
    <row r="115">
      <c r="A115" s="10" t="s">
        <v>498</v>
      </c>
      <c r="B115" s="10" t="s">
        <v>499</v>
      </c>
      <c r="C115" s="12" t="s">
        <v>361</v>
      </c>
      <c r="D115" s="10">
        <v>1.0</v>
      </c>
      <c r="E115" s="12" t="s">
        <v>186</v>
      </c>
      <c r="F115" s="10" t="s">
        <v>151</v>
      </c>
      <c r="G115" s="10">
        <v>179.0</v>
      </c>
      <c r="H115" s="10" t="s">
        <v>47</v>
      </c>
      <c r="I115" s="10">
        <v>2012.0</v>
      </c>
      <c r="J115" s="10" t="s">
        <v>68</v>
      </c>
      <c r="K115" s="29">
        <f t="shared" si="15"/>
        <v>36822.22222</v>
      </c>
      <c r="L115" s="10">
        <f>(0.07+0.29)/2</f>
        <v>0.18</v>
      </c>
      <c r="M115" s="10" t="s">
        <v>501</v>
      </c>
      <c r="N115" s="10">
        <v>0.5</v>
      </c>
      <c r="O115" s="10" t="s">
        <v>366</v>
      </c>
      <c r="P115" s="18" t="s">
        <v>83</v>
      </c>
      <c r="Q115" s="17">
        <v>3314.0</v>
      </c>
      <c r="R115" s="10">
        <v>0.01</v>
      </c>
      <c r="S115" s="10">
        <v>0.8</v>
      </c>
    </row>
    <row r="116">
      <c r="A116" s="10" t="s">
        <v>502</v>
      </c>
      <c r="B116" s="10" t="s">
        <v>503</v>
      </c>
      <c r="C116" s="12" t="s">
        <v>361</v>
      </c>
      <c r="D116" s="10">
        <v>0.0</v>
      </c>
      <c r="E116" s="12" t="s">
        <v>186</v>
      </c>
      <c r="F116" s="10" t="s">
        <v>151</v>
      </c>
      <c r="G116" s="10">
        <v>179.0</v>
      </c>
      <c r="H116" s="10" t="s">
        <v>47</v>
      </c>
      <c r="I116" s="10">
        <v>2012.0</v>
      </c>
      <c r="J116" s="10" t="s">
        <v>68</v>
      </c>
      <c r="K116" s="29">
        <f t="shared" si="15"/>
        <v>1756387.432</v>
      </c>
      <c r="L116" s="29">
        <f>465/34916 
</f>
        <v>0.01331767671</v>
      </c>
      <c r="M116" s="10" t="s">
        <v>366</v>
      </c>
      <c r="N116" s="10">
        <v>1.0</v>
      </c>
      <c r="O116" s="10" t="s">
        <v>51</v>
      </c>
      <c r="P116" s="18" t="s">
        <v>83</v>
      </c>
      <c r="Q116" s="17">
        <v>23391.0</v>
      </c>
      <c r="R116" s="10">
        <v>0.01</v>
      </c>
      <c r="S116" s="10">
        <v>0.8</v>
      </c>
    </row>
    <row r="117">
      <c r="A117" s="10" t="s">
        <v>505</v>
      </c>
      <c r="B117" s="10" t="s">
        <v>506</v>
      </c>
      <c r="C117" s="12" t="s">
        <v>361</v>
      </c>
      <c r="D117" s="10">
        <v>1.0</v>
      </c>
      <c r="E117" s="12" t="s">
        <v>186</v>
      </c>
      <c r="F117" s="10" t="s">
        <v>151</v>
      </c>
      <c r="G117" s="29">
        <f>179/2</f>
        <v>89.5</v>
      </c>
      <c r="H117" s="10" t="s">
        <v>47</v>
      </c>
      <c r="I117" s="10">
        <v>2012.0</v>
      </c>
      <c r="J117" s="10" t="s">
        <v>68</v>
      </c>
      <c r="K117" s="29">
        <f t="shared" si="15"/>
        <v>2088724</v>
      </c>
      <c r="L117" s="10">
        <v>0.5</v>
      </c>
      <c r="M117" s="10" t="s">
        <v>509</v>
      </c>
      <c r="N117" s="10">
        <v>1.0</v>
      </c>
      <c r="O117" s="10" t="s">
        <v>51</v>
      </c>
      <c r="P117" s="18" t="s">
        <v>83</v>
      </c>
      <c r="Q117" s="47">
        <v>1044362.0</v>
      </c>
      <c r="R117" s="10">
        <v>0.01</v>
      </c>
      <c r="S117" s="10">
        <v>0.8</v>
      </c>
    </row>
    <row r="118">
      <c r="A118" s="10" t="s">
        <v>511</v>
      </c>
      <c r="B118" s="10" t="s">
        <v>512</v>
      </c>
      <c r="C118" s="12" t="s">
        <v>361</v>
      </c>
      <c r="D118" s="10">
        <v>1.0</v>
      </c>
      <c r="E118" s="12" t="s">
        <v>186</v>
      </c>
      <c r="F118" s="10" t="s">
        <v>114</v>
      </c>
      <c r="G118" s="10">
        <v>179.0</v>
      </c>
      <c r="H118" s="10" t="s">
        <v>47</v>
      </c>
      <c r="I118" s="10">
        <v>2012.0</v>
      </c>
      <c r="J118" s="10" t="s">
        <v>68</v>
      </c>
      <c r="K118" s="29">
        <f t="shared" si="15"/>
        <v>1288870.948</v>
      </c>
      <c r="L118" s="10">
        <v>0.1858</v>
      </c>
      <c r="M118" s="10" t="s">
        <v>513</v>
      </c>
      <c r="N118" s="10">
        <v>0.9</v>
      </c>
      <c r="O118" s="10" t="s">
        <v>366</v>
      </c>
      <c r="P118" s="18" t="s">
        <v>83</v>
      </c>
      <c r="Q118" s="17">
        <v>215525.0</v>
      </c>
      <c r="R118" s="10">
        <v>0.01</v>
      </c>
      <c r="S118" s="10">
        <v>0.8</v>
      </c>
    </row>
    <row r="119">
      <c r="A119" s="10" t="s">
        <v>515</v>
      </c>
      <c r="B119" s="10" t="s">
        <v>516</v>
      </c>
      <c r="C119" s="12" t="s">
        <v>361</v>
      </c>
      <c r="D119" s="10">
        <v>1.0</v>
      </c>
      <c r="E119" s="12" t="s">
        <v>186</v>
      </c>
      <c r="F119" s="10" t="s">
        <v>175</v>
      </c>
      <c r="G119" s="10">
        <v>179.0</v>
      </c>
      <c r="H119" s="10" t="s">
        <v>47</v>
      </c>
      <c r="I119" s="10">
        <v>2012.0</v>
      </c>
      <c r="J119" s="10" t="s">
        <v>68</v>
      </c>
      <c r="K119" s="29">
        <f t="shared" si="15"/>
        <v>3089800</v>
      </c>
      <c r="L119" s="10">
        <v>0.01</v>
      </c>
      <c r="M119" s="10" t="s">
        <v>517</v>
      </c>
      <c r="N119" s="10">
        <v>1.0</v>
      </c>
      <c r="O119" s="10" t="s">
        <v>50</v>
      </c>
      <c r="P119" s="34" t="s">
        <v>172</v>
      </c>
      <c r="Q119" s="17">
        <v>30898.0</v>
      </c>
      <c r="R119" s="10">
        <v>0.01</v>
      </c>
      <c r="S119" s="10">
        <v>0.8</v>
      </c>
    </row>
    <row r="120">
      <c r="A120" s="10" t="s">
        <v>518</v>
      </c>
      <c r="B120" s="10" t="s">
        <v>519</v>
      </c>
      <c r="C120" s="12" t="s">
        <v>361</v>
      </c>
      <c r="D120" s="10">
        <v>1.0</v>
      </c>
      <c r="E120" s="12" t="s">
        <v>186</v>
      </c>
      <c r="F120" s="10" t="s">
        <v>151</v>
      </c>
      <c r="G120" s="10">
        <v>179.0</v>
      </c>
      <c r="H120" s="10" t="s">
        <v>47</v>
      </c>
      <c r="I120" s="10">
        <v>2012.0</v>
      </c>
      <c r="J120" s="10" t="s">
        <v>68</v>
      </c>
      <c r="K120" s="29">
        <f t="shared" si="15"/>
        <v>2088350</v>
      </c>
      <c r="L120" s="10">
        <v>0.14</v>
      </c>
      <c r="M120" s="10" t="s">
        <v>520</v>
      </c>
      <c r="N120" s="10">
        <v>1.0</v>
      </c>
      <c r="O120" s="10" t="s">
        <v>51</v>
      </c>
      <c r="P120" s="18" t="s">
        <v>83</v>
      </c>
      <c r="Q120" s="17">
        <v>292369.0</v>
      </c>
      <c r="R120" s="10">
        <v>0.01</v>
      </c>
      <c r="S120" s="10">
        <v>0.8</v>
      </c>
    </row>
    <row r="121">
      <c r="A121" s="10" t="s">
        <v>522</v>
      </c>
      <c r="B121" s="10" t="s">
        <v>523</v>
      </c>
      <c r="C121" s="12" t="s">
        <v>361</v>
      </c>
      <c r="D121" s="10">
        <v>1.0</v>
      </c>
      <c r="E121" s="12" t="s">
        <v>186</v>
      </c>
      <c r="F121" s="10" t="s">
        <v>175</v>
      </c>
      <c r="G121" s="10">
        <v>49.97</v>
      </c>
      <c r="H121" s="10" t="s">
        <v>47</v>
      </c>
      <c r="I121" s="10">
        <v>2016.0</v>
      </c>
      <c r="J121" s="10" t="s">
        <v>68</v>
      </c>
      <c r="K121" s="29">
        <f t="shared" si="15"/>
        <v>1009192</v>
      </c>
      <c r="L121" s="10">
        <v>1.0</v>
      </c>
      <c r="M121" s="10" t="s">
        <v>51</v>
      </c>
      <c r="N121" s="10">
        <v>1.0</v>
      </c>
      <c r="O121" s="10" t="s">
        <v>51</v>
      </c>
      <c r="P121" s="10" t="s">
        <v>83</v>
      </c>
      <c r="Q121" s="10">
        <v>1009192.0</v>
      </c>
      <c r="R121" s="10">
        <v>0.39</v>
      </c>
      <c r="S121" s="10">
        <v>0.8</v>
      </c>
    </row>
    <row r="122">
      <c r="A122" s="10" t="s">
        <v>524</v>
      </c>
      <c r="B122" s="10" t="s">
        <v>525</v>
      </c>
      <c r="C122" s="12" t="s">
        <v>361</v>
      </c>
      <c r="D122" s="10">
        <v>1.0</v>
      </c>
      <c r="E122" s="12" t="s">
        <v>186</v>
      </c>
      <c r="F122" s="10" t="s">
        <v>151</v>
      </c>
      <c r="G122" s="10">
        <v>179.0</v>
      </c>
      <c r="H122" s="10" t="s">
        <v>47</v>
      </c>
      <c r="I122" s="10">
        <v>2012.0</v>
      </c>
      <c r="J122" s="10" t="s">
        <v>68</v>
      </c>
      <c r="K122" s="29">
        <f t="shared" si="15"/>
        <v>110490</v>
      </c>
      <c r="L122" s="10">
        <v>0.5</v>
      </c>
      <c r="M122" s="10" t="s">
        <v>366</v>
      </c>
      <c r="N122" s="10">
        <v>1.0</v>
      </c>
      <c r="O122" s="10" t="s">
        <v>51</v>
      </c>
      <c r="P122" s="18" t="s">
        <v>83</v>
      </c>
      <c r="Q122" s="17">
        <v>55245.0</v>
      </c>
      <c r="R122" s="10">
        <v>0.01</v>
      </c>
      <c r="S122" s="10">
        <v>0.8</v>
      </c>
    </row>
    <row r="123">
      <c r="A123" s="10" t="s">
        <v>527</v>
      </c>
      <c r="B123" s="10" t="s">
        <v>528</v>
      </c>
      <c r="C123" s="12" t="s">
        <v>361</v>
      </c>
      <c r="D123" s="10">
        <v>1.0</v>
      </c>
      <c r="E123" s="12" t="s">
        <v>186</v>
      </c>
      <c r="F123" s="10" t="s">
        <v>151</v>
      </c>
      <c r="G123" s="29">
        <f>179/2</f>
        <v>89.5</v>
      </c>
      <c r="H123" s="10" t="s">
        <v>47</v>
      </c>
      <c r="I123" s="10">
        <v>2012.0</v>
      </c>
      <c r="J123" s="10" t="s">
        <v>68</v>
      </c>
      <c r="K123" s="29">
        <f t="shared" si="15"/>
        <v>110490</v>
      </c>
      <c r="L123" s="10">
        <v>1.0</v>
      </c>
      <c r="M123" s="10" t="s">
        <v>51</v>
      </c>
      <c r="N123" s="10">
        <v>1.0</v>
      </c>
      <c r="O123" s="10" t="s">
        <v>51</v>
      </c>
      <c r="P123" s="18" t="s">
        <v>83</v>
      </c>
      <c r="Q123" s="17">
        <v>110490.0</v>
      </c>
      <c r="R123" s="10">
        <v>0.01</v>
      </c>
      <c r="S123" s="10">
        <v>0.8</v>
      </c>
    </row>
    <row r="124">
      <c r="A124" s="10" t="s">
        <v>530</v>
      </c>
      <c r="B124" s="10" t="s">
        <v>531</v>
      </c>
      <c r="C124" s="12" t="s">
        <v>361</v>
      </c>
      <c r="D124" s="10">
        <v>1.0</v>
      </c>
      <c r="E124" s="12" t="s">
        <v>186</v>
      </c>
      <c r="F124" s="10" t="s">
        <v>151</v>
      </c>
      <c r="G124" s="29">
        <f>179*0.1</f>
        <v>17.9</v>
      </c>
      <c r="H124" s="10" t="s">
        <v>47</v>
      </c>
      <c r="I124" s="10">
        <v>2012.0</v>
      </c>
      <c r="J124" s="10" t="s">
        <v>68</v>
      </c>
      <c r="K124" s="29">
        <f t="shared" si="15"/>
        <v>922400</v>
      </c>
      <c r="L124" s="10">
        <v>0.01</v>
      </c>
      <c r="M124" s="10" t="s">
        <v>366</v>
      </c>
      <c r="N124" s="10">
        <v>1.0</v>
      </c>
      <c r="O124" s="10" t="s">
        <v>51</v>
      </c>
      <c r="P124" s="18" t="s">
        <v>83</v>
      </c>
      <c r="Q124" s="17">
        <v>9224.0</v>
      </c>
      <c r="R124" s="10">
        <v>0.01</v>
      </c>
      <c r="S124" s="10">
        <v>0.8</v>
      </c>
    </row>
    <row r="125">
      <c r="A125" s="10" t="s">
        <v>534</v>
      </c>
      <c r="B125" s="10" t="s">
        <v>535</v>
      </c>
      <c r="C125" s="12" t="s">
        <v>361</v>
      </c>
      <c r="D125" s="10">
        <v>0.0</v>
      </c>
      <c r="E125" s="12" t="s">
        <v>186</v>
      </c>
      <c r="F125" s="10" t="s">
        <v>151</v>
      </c>
      <c r="G125" s="10">
        <v>179.0</v>
      </c>
      <c r="H125" s="10" t="s">
        <v>47</v>
      </c>
      <c r="I125" s="10">
        <v>2012.0</v>
      </c>
      <c r="J125" s="10" t="s">
        <v>68</v>
      </c>
      <c r="K125" s="29">
        <f t="shared" si="15"/>
        <v>2302958.667</v>
      </c>
      <c r="L125" s="10">
        <f>(0.0025/0.013)</f>
        <v>0.1923076923</v>
      </c>
      <c r="M125" s="10" t="s">
        <v>513</v>
      </c>
      <c r="N125" s="10">
        <v>0.9</v>
      </c>
      <c r="O125" s="10" t="s">
        <v>366</v>
      </c>
      <c r="P125" s="18" t="s">
        <v>83</v>
      </c>
      <c r="Q125" s="17">
        <v>398589.0</v>
      </c>
      <c r="R125" s="10">
        <v>0.01</v>
      </c>
      <c r="S125" s="10">
        <v>0.8</v>
      </c>
    </row>
    <row r="126">
      <c r="A126" s="10" t="s">
        <v>537</v>
      </c>
      <c r="B126" s="10" t="s">
        <v>538</v>
      </c>
      <c r="C126" s="12" t="s">
        <v>361</v>
      </c>
      <c r="D126" s="10">
        <v>1.0</v>
      </c>
      <c r="E126" s="12" t="s">
        <v>186</v>
      </c>
      <c r="F126" s="10" t="s">
        <v>151</v>
      </c>
      <c r="G126" s="10">
        <v>179.0</v>
      </c>
      <c r="H126" s="10" t="s">
        <v>47</v>
      </c>
      <c r="I126" s="10">
        <v>2012.0</v>
      </c>
      <c r="J126" s="10" t="s">
        <v>68</v>
      </c>
      <c r="K126" s="29">
        <f t="shared" si="15"/>
        <v>107142</v>
      </c>
      <c r="L126" s="10">
        <v>1.0</v>
      </c>
      <c r="M126" s="10" t="s">
        <v>51</v>
      </c>
      <c r="N126" s="10">
        <v>1.0</v>
      </c>
      <c r="O126" s="10" t="s">
        <v>51</v>
      </c>
      <c r="P126" s="18" t="s">
        <v>73</v>
      </c>
      <c r="Q126" s="17">
        <v>107142.0</v>
      </c>
      <c r="R126" s="10">
        <v>0.01</v>
      </c>
      <c r="S126" s="10">
        <v>0.8</v>
      </c>
    </row>
    <row r="127">
      <c r="A127" s="10" t="s">
        <v>539</v>
      </c>
      <c r="B127" s="10" t="s">
        <v>540</v>
      </c>
      <c r="C127" s="12" t="s">
        <v>361</v>
      </c>
      <c r="D127" s="10">
        <v>1.0</v>
      </c>
      <c r="E127" s="12" t="s">
        <v>186</v>
      </c>
      <c r="F127" s="10" t="s">
        <v>151</v>
      </c>
      <c r="G127" s="10" t="s">
        <v>51</v>
      </c>
      <c r="H127" s="10" t="s">
        <v>51</v>
      </c>
      <c r="I127" s="10" t="s">
        <v>51</v>
      </c>
      <c r="J127" s="10" t="s">
        <v>51</v>
      </c>
      <c r="K127" s="10" t="s">
        <v>51</v>
      </c>
      <c r="L127" s="10" t="s">
        <v>51</v>
      </c>
      <c r="M127" s="10" t="s">
        <v>51</v>
      </c>
      <c r="N127" s="10" t="s">
        <v>51</v>
      </c>
      <c r="O127" s="10" t="s">
        <v>51</v>
      </c>
      <c r="P127" s="10" t="s">
        <v>51</v>
      </c>
      <c r="Q127" s="10" t="s">
        <v>51</v>
      </c>
      <c r="R127" s="10" t="s">
        <v>51</v>
      </c>
      <c r="S127" s="10" t="s">
        <v>51</v>
      </c>
    </row>
    <row r="128">
      <c r="A128" s="10" t="s">
        <v>542</v>
      </c>
      <c r="B128" s="10" t="s">
        <v>543</v>
      </c>
      <c r="C128" s="12" t="s">
        <v>361</v>
      </c>
      <c r="D128" s="10">
        <v>0.0</v>
      </c>
      <c r="E128" s="12" t="s">
        <v>186</v>
      </c>
      <c r="F128" s="10" t="s">
        <v>33</v>
      </c>
      <c r="G128" s="10">
        <v>179.0</v>
      </c>
      <c r="H128" s="10" t="s">
        <v>47</v>
      </c>
      <c r="I128" s="10">
        <v>2012.0</v>
      </c>
      <c r="J128" s="10" t="s">
        <v>68</v>
      </c>
      <c r="K128" s="29">
        <f t="shared" ref="K128:K140" si="16">Q128/N128/L128</f>
        <v>6678692.308</v>
      </c>
      <c r="L128" s="10">
        <v>0.013</v>
      </c>
      <c r="M128" s="10" t="s">
        <v>366</v>
      </c>
      <c r="N128" s="10">
        <v>1.0</v>
      </c>
      <c r="O128" s="10" t="s">
        <v>51</v>
      </c>
      <c r="P128" s="18" t="s">
        <v>83</v>
      </c>
      <c r="Q128" s="17">
        <v>86823.0</v>
      </c>
      <c r="R128" s="10">
        <v>0.01</v>
      </c>
      <c r="S128" s="10">
        <v>0.8</v>
      </c>
    </row>
    <row r="129">
      <c r="A129" s="10" t="s">
        <v>544</v>
      </c>
      <c r="B129" s="10" t="s">
        <v>545</v>
      </c>
      <c r="C129" s="12" t="s">
        <v>361</v>
      </c>
      <c r="D129" s="10">
        <v>0.0</v>
      </c>
      <c r="E129" s="10" t="s">
        <v>32</v>
      </c>
      <c r="F129" s="10" t="s">
        <v>114</v>
      </c>
      <c r="G129" s="29">
        <f>179/2</f>
        <v>89.5</v>
      </c>
      <c r="H129" s="10" t="s">
        <v>47</v>
      </c>
      <c r="I129" s="10">
        <v>2012.0</v>
      </c>
      <c r="J129" s="10" t="s">
        <v>68</v>
      </c>
      <c r="K129" s="29">
        <f t="shared" si="16"/>
        <v>1508644.172</v>
      </c>
      <c r="L129" s="10">
        <v>0.163</v>
      </c>
      <c r="M129" s="10" t="s">
        <v>547</v>
      </c>
      <c r="N129" s="10">
        <v>1.0</v>
      </c>
      <c r="O129" s="10" t="s">
        <v>51</v>
      </c>
      <c r="P129" s="18" t="s">
        <v>83</v>
      </c>
      <c r="Q129" s="17">
        <v>245909.0</v>
      </c>
      <c r="R129" s="10">
        <v>0.01</v>
      </c>
      <c r="S129" s="10">
        <v>0.8</v>
      </c>
    </row>
    <row r="130">
      <c r="A130" s="10" t="s">
        <v>548</v>
      </c>
      <c r="B130" s="10" t="s">
        <v>549</v>
      </c>
      <c r="C130" s="12" t="s">
        <v>361</v>
      </c>
      <c r="D130" s="10">
        <v>1.0</v>
      </c>
      <c r="E130" s="12" t="s">
        <v>186</v>
      </c>
      <c r="F130" s="10" t="s">
        <v>151</v>
      </c>
      <c r="G130" s="10">
        <v>179.0</v>
      </c>
      <c r="H130" s="10" t="s">
        <v>47</v>
      </c>
      <c r="I130" s="10">
        <v>2012.0</v>
      </c>
      <c r="J130" s="10" t="s">
        <v>68</v>
      </c>
      <c r="K130" s="29">
        <f t="shared" si="16"/>
        <v>62772857.14</v>
      </c>
      <c r="L130" s="10">
        <v>0.007</v>
      </c>
      <c r="M130" s="10" t="s">
        <v>366</v>
      </c>
      <c r="N130" s="10">
        <v>1.0</v>
      </c>
      <c r="O130" s="10" t="s">
        <v>51</v>
      </c>
      <c r="P130" s="18" t="s">
        <v>83</v>
      </c>
      <c r="Q130" s="17">
        <v>439410.0</v>
      </c>
      <c r="R130" s="10">
        <v>0.01</v>
      </c>
      <c r="S130" s="10">
        <v>0.8</v>
      </c>
    </row>
    <row r="131">
      <c r="A131" s="10" t="s">
        <v>552</v>
      </c>
      <c r="B131" s="10" t="s">
        <v>553</v>
      </c>
      <c r="C131" s="12" t="s">
        <v>361</v>
      </c>
      <c r="D131" s="10">
        <v>1.0</v>
      </c>
      <c r="E131" s="12" t="s">
        <v>186</v>
      </c>
      <c r="F131" s="10" t="s">
        <v>151</v>
      </c>
      <c r="G131" s="10">
        <v>179.0</v>
      </c>
      <c r="H131" s="10" t="s">
        <v>47</v>
      </c>
      <c r="I131" s="10">
        <v>2012.0</v>
      </c>
      <c r="J131" s="10" t="s">
        <v>68</v>
      </c>
      <c r="K131" s="29">
        <f t="shared" si="16"/>
        <v>66282777.78</v>
      </c>
      <c r="L131" s="10">
        <v>0.0018</v>
      </c>
      <c r="M131" s="10" t="s">
        <v>366</v>
      </c>
      <c r="N131" s="10">
        <v>1.0</v>
      </c>
      <c r="O131" s="10" t="s">
        <v>51</v>
      </c>
      <c r="P131" s="18" t="s">
        <v>83</v>
      </c>
      <c r="Q131" s="17">
        <v>119309.0</v>
      </c>
      <c r="R131" s="10">
        <v>0.01</v>
      </c>
      <c r="S131" s="10">
        <v>0.8</v>
      </c>
    </row>
    <row r="132">
      <c r="A132" s="10" t="s">
        <v>555</v>
      </c>
      <c r="B132" s="10" t="s">
        <v>556</v>
      </c>
      <c r="C132" s="12" t="s">
        <v>361</v>
      </c>
      <c r="D132" s="10">
        <v>1.0</v>
      </c>
      <c r="E132" s="12" t="s">
        <v>186</v>
      </c>
      <c r="F132" s="10" t="s">
        <v>175</v>
      </c>
      <c r="G132" s="29">
        <f>179/2</f>
        <v>89.5</v>
      </c>
      <c r="H132" s="10" t="s">
        <v>47</v>
      </c>
      <c r="I132" s="10">
        <v>2012.0</v>
      </c>
      <c r="J132" s="10" t="s">
        <v>68</v>
      </c>
      <c r="K132" s="29">
        <f t="shared" si="16"/>
        <v>66282800</v>
      </c>
      <c r="L132" s="10">
        <v>0.25</v>
      </c>
      <c r="M132" s="10" t="s">
        <v>558</v>
      </c>
      <c r="N132" s="10">
        <v>0.07</v>
      </c>
      <c r="O132" s="10" t="s">
        <v>366</v>
      </c>
      <c r="P132" s="18" t="s">
        <v>83</v>
      </c>
      <c r="Q132" s="17">
        <v>1159949.0</v>
      </c>
      <c r="R132" s="10">
        <v>0.01</v>
      </c>
      <c r="S132" s="10">
        <v>0.8</v>
      </c>
    </row>
    <row r="133">
      <c r="A133" s="10" t="s">
        <v>559</v>
      </c>
      <c r="B133" s="10" t="s">
        <v>560</v>
      </c>
      <c r="C133" s="12" t="s">
        <v>361</v>
      </c>
      <c r="D133" s="10">
        <v>0.0</v>
      </c>
      <c r="E133" s="12" t="s">
        <v>194</v>
      </c>
      <c r="F133" s="10" t="s">
        <v>114</v>
      </c>
      <c r="G133" s="10">
        <v>6.58</v>
      </c>
      <c r="H133" s="10" t="s">
        <v>47</v>
      </c>
      <c r="I133" s="10">
        <v>2016.0</v>
      </c>
      <c r="J133" s="10" t="s">
        <v>68</v>
      </c>
      <c r="K133" s="29">
        <f t="shared" si="16"/>
        <v>19775899</v>
      </c>
      <c r="L133" s="10">
        <v>1.0</v>
      </c>
      <c r="M133" s="10" t="s">
        <v>51</v>
      </c>
      <c r="N133" s="10">
        <v>1.0</v>
      </c>
      <c r="O133" s="10" t="s">
        <v>51</v>
      </c>
      <c r="P133" s="18" t="s">
        <v>83</v>
      </c>
      <c r="Q133" s="17">
        <v>1.9775899E7</v>
      </c>
      <c r="R133" s="10">
        <v>0.05</v>
      </c>
      <c r="S133" s="10">
        <v>0.8</v>
      </c>
    </row>
    <row r="134">
      <c r="A134" s="10" t="s">
        <v>565</v>
      </c>
      <c r="B134" s="10" t="s">
        <v>566</v>
      </c>
      <c r="C134" s="12" t="s">
        <v>361</v>
      </c>
      <c r="D134" s="10">
        <v>0.0</v>
      </c>
      <c r="E134" s="12" t="s">
        <v>194</v>
      </c>
      <c r="F134" s="10" t="s">
        <v>114</v>
      </c>
      <c r="G134" s="10">
        <v>6.58</v>
      </c>
      <c r="H134" s="10" t="s">
        <v>47</v>
      </c>
      <c r="I134" s="10">
        <v>2016.0</v>
      </c>
      <c r="J134" s="10" t="s">
        <v>68</v>
      </c>
      <c r="K134" s="29">
        <f t="shared" si="16"/>
        <v>19775899</v>
      </c>
      <c r="L134" s="10">
        <v>1.0</v>
      </c>
      <c r="M134" s="10" t="s">
        <v>51</v>
      </c>
      <c r="N134" s="10">
        <v>1.0</v>
      </c>
      <c r="O134" s="10" t="s">
        <v>51</v>
      </c>
      <c r="P134" s="18" t="s">
        <v>83</v>
      </c>
      <c r="Q134" s="17">
        <v>1.9775899E7</v>
      </c>
      <c r="R134" s="10">
        <v>0.05</v>
      </c>
      <c r="S134" s="10">
        <v>0.8</v>
      </c>
    </row>
    <row r="135">
      <c r="A135" s="10" t="s">
        <v>567</v>
      </c>
      <c r="B135" s="10" t="s">
        <v>568</v>
      </c>
      <c r="C135" s="12" t="s">
        <v>361</v>
      </c>
      <c r="D135" s="10">
        <v>0.0</v>
      </c>
      <c r="E135" s="12" t="s">
        <v>194</v>
      </c>
      <c r="F135" s="10" t="s">
        <v>151</v>
      </c>
      <c r="G135" s="10">
        <v>6.58</v>
      </c>
      <c r="H135" s="10" t="s">
        <v>47</v>
      </c>
      <c r="I135" s="10">
        <v>2016.0</v>
      </c>
      <c r="J135" s="10" t="s">
        <v>68</v>
      </c>
      <c r="K135" s="29">
        <f t="shared" si="16"/>
        <v>19775899</v>
      </c>
      <c r="L135" s="10">
        <v>1.0</v>
      </c>
      <c r="M135" s="10" t="s">
        <v>51</v>
      </c>
      <c r="N135" s="10">
        <v>1.0</v>
      </c>
      <c r="O135" s="10" t="s">
        <v>51</v>
      </c>
      <c r="P135" s="18" t="s">
        <v>83</v>
      </c>
      <c r="Q135" s="17">
        <v>1.9775899E7</v>
      </c>
      <c r="R135" s="10">
        <v>0.05</v>
      </c>
      <c r="S135" s="10">
        <v>0.8</v>
      </c>
    </row>
    <row r="136">
      <c r="A136" s="10" t="s">
        <v>569</v>
      </c>
      <c r="B136" s="10" t="s">
        <v>570</v>
      </c>
      <c r="C136" s="12" t="s">
        <v>361</v>
      </c>
      <c r="D136" s="10">
        <v>0.0</v>
      </c>
      <c r="E136" s="12" t="s">
        <v>194</v>
      </c>
      <c r="F136" s="10" t="s">
        <v>114</v>
      </c>
      <c r="G136" s="10">
        <v>6.58</v>
      </c>
      <c r="H136" s="10" t="s">
        <v>47</v>
      </c>
      <c r="I136" s="10">
        <v>2016.0</v>
      </c>
      <c r="J136" s="10" t="s">
        <v>68</v>
      </c>
      <c r="K136" s="29">
        <f t="shared" si="16"/>
        <v>19775899</v>
      </c>
      <c r="L136" s="10">
        <v>1.0</v>
      </c>
      <c r="M136" s="10" t="s">
        <v>51</v>
      </c>
      <c r="N136" s="10">
        <v>1.0</v>
      </c>
      <c r="O136" s="10" t="s">
        <v>51</v>
      </c>
      <c r="P136" s="18" t="s">
        <v>83</v>
      </c>
      <c r="Q136" s="17">
        <v>1.9775899E7</v>
      </c>
      <c r="R136" s="10">
        <v>0.05</v>
      </c>
      <c r="S136" s="10">
        <v>0.8</v>
      </c>
    </row>
    <row r="137">
      <c r="A137" s="10" t="s">
        <v>574</v>
      </c>
      <c r="B137" s="10" t="s">
        <v>575</v>
      </c>
      <c r="C137" s="12" t="s">
        <v>361</v>
      </c>
      <c r="D137" s="10">
        <v>0.0</v>
      </c>
      <c r="E137" s="12" t="s">
        <v>194</v>
      </c>
      <c r="F137" s="10" t="s">
        <v>114</v>
      </c>
      <c r="G137" s="10">
        <v>6.58</v>
      </c>
      <c r="H137" s="10" t="s">
        <v>47</v>
      </c>
      <c r="I137" s="10">
        <v>2016.0</v>
      </c>
      <c r="J137" s="10" t="s">
        <v>68</v>
      </c>
      <c r="K137" s="29">
        <f t="shared" si="16"/>
        <v>19775899</v>
      </c>
      <c r="L137" s="10">
        <v>1.0</v>
      </c>
      <c r="M137" s="10" t="s">
        <v>51</v>
      </c>
      <c r="N137" s="10">
        <v>1.0</v>
      </c>
      <c r="O137" s="10" t="s">
        <v>51</v>
      </c>
      <c r="P137" s="18" t="s">
        <v>83</v>
      </c>
      <c r="Q137" s="17">
        <v>1.9775899E7</v>
      </c>
      <c r="R137" s="10">
        <v>0.05</v>
      </c>
      <c r="S137" s="10">
        <v>0.8</v>
      </c>
    </row>
    <row r="138">
      <c r="A138" s="10" t="s">
        <v>576</v>
      </c>
      <c r="B138" s="10" t="s">
        <v>577</v>
      </c>
      <c r="C138" s="12" t="s">
        <v>361</v>
      </c>
      <c r="D138" s="10">
        <v>1.0</v>
      </c>
      <c r="E138" s="12" t="s">
        <v>186</v>
      </c>
      <c r="F138" s="10" t="s">
        <v>175</v>
      </c>
      <c r="G138" s="10">
        <v>84.18</v>
      </c>
      <c r="H138" s="10" t="s">
        <v>47</v>
      </c>
      <c r="I138" s="10">
        <v>2016.0</v>
      </c>
      <c r="J138" s="10" t="s">
        <v>68</v>
      </c>
      <c r="K138" s="29">
        <f t="shared" si="16"/>
        <v>2531608</v>
      </c>
      <c r="L138" s="10">
        <v>1.0</v>
      </c>
      <c r="M138" s="10" t="s">
        <v>51</v>
      </c>
      <c r="N138" s="10">
        <v>1.0</v>
      </c>
      <c r="O138" s="10" t="s">
        <v>51</v>
      </c>
      <c r="P138" s="18" t="s">
        <v>83</v>
      </c>
      <c r="Q138" s="10">
        <v>2531608.0</v>
      </c>
      <c r="R138" s="10">
        <v>0.39</v>
      </c>
      <c r="S138" s="10">
        <v>0.8</v>
      </c>
    </row>
    <row r="139">
      <c r="A139" s="10" t="s">
        <v>578</v>
      </c>
      <c r="B139" s="10" t="s">
        <v>579</v>
      </c>
      <c r="C139" s="12" t="s">
        <v>361</v>
      </c>
      <c r="D139" s="10">
        <v>0.0</v>
      </c>
      <c r="E139" s="12" t="s">
        <v>194</v>
      </c>
      <c r="F139" s="10" t="s">
        <v>114</v>
      </c>
      <c r="G139" s="10">
        <v>6.58</v>
      </c>
      <c r="H139" s="10" t="s">
        <v>47</v>
      </c>
      <c r="I139" s="10">
        <v>2016.0</v>
      </c>
      <c r="J139" s="10" t="s">
        <v>68</v>
      </c>
      <c r="K139" s="29">
        <f t="shared" si="16"/>
        <v>19775899</v>
      </c>
      <c r="L139" s="10">
        <v>1.0</v>
      </c>
      <c r="M139" s="10" t="s">
        <v>51</v>
      </c>
      <c r="N139" s="10">
        <v>1.0</v>
      </c>
      <c r="O139" s="10" t="s">
        <v>51</v>
      </c>
      <c r="P139" s="18" t="s">
        <v>83</v>
      </c>
      <c r="Q139" s="17">
        <v>1.9775899E7</v>
      </c>
      <c r="R139" s="10">
        <v>0.05</v>
      </c>
      <c r="S139" s="10">
        <v>0.8</v>
      </c>
    </row>
    <row r="140">
      <c r="A140" s="10" t="s">
        <v>580</v>
      </c>
      <c r="B140" s="10" t="s">
        <v>581</v>
      </c>
      <c r="C140" s="12" t="s">
        <v>361</v>
      </c>
      <c r="D140" s="10">
        <v>1.0</v>
      </c>
      <c r="E140" s="12" t="s">
        <v>186</v>
      </c>
      <c r="F140" s="10" t="s">
        <v>33</v>
      </c>
      <c r="G140" s="10">
        <v>64.36</v>
      </c>
      <c r="H140" s="10" t="s">
        <v>47</v>
      </c>
      <c r="I140" s="10">
        <v>2016.0</v>
      </c>
      <c r="J140" s="10" t="s">
        <v>68</v>
      </c>
      <c r="K140" s="29">
        <f t="shared" si="16"/>
        <v>7498607</v>
      </c>
      <c r="L140" s="10">
        <v>1.0</v>
      </c>
      <c r="M140" s="10" t="s">
        <v>51</v>
      </c>
      <c r="N140" s="10">
        <v>1.0</v>
      </c>
      <c r="O140" s="10" t="s">
        <v>51</v>
      </c>
      <c r="P140" s="18" t="s">
        <v>83</v>
      </c>
      <c r="Q140" s="17">
        <v>7498607.0</v>
      </c>
      <c r="R140" s="10">
        <v>0.05</v>
      </c>
      <c r="S140" s="10">
        <v>0.8</v>
      </c>
    </row>
    <row r="141">
      <c r="A141" s="10" t="s">
        <v>584</v>
      </c>
      <c r="B141" s="10" t="s">
        <v>585</v>
      </c>
      <c r="C141" s="12" t="s">
        <v>361</v>
      </c>
      <c r="D141" s="10">
        <v>1.0</v>
      </c>
      <c r="E141" s="10" t="s">
        <v>32</v>
      </c>
      <c r="F141" s="10" t="s">
        <v>175</v>
      </c>
      <c r="G141" s="10" t="s">
        <v>51</v>
      </c>
      <c r="H141" s="10" t="s">
        <v>51</v>
      </c>
      <c r="I141" s="10" t="s">
        <v>51</v>
      </c>
      <c r="J141" s="10" t="s">
        <v>51</v>
      </c>
      <c r="K141" s="10" t="s">
        <v>51</v>
      </c>
      <c r="L141" s="10" t="s">
        <v>51</v>
      </c>
      <c r="M141" s="10" t="s">
        <v>51</v>
      </c>
      <c r="N141" s="10" t="s">
        <v>51</v>
      </c>
      <c r="O141" s="10" t="s">
        <v>51</v>
      </c>
      <c r="P141" s="10" t="s">
        <v>51</v>
      </c>
      <c r="Q141" s="10" t="s">
        <v>51</v>
      </c>
      <c r="R141" s="10" t="s">
        <v>51</v>
      </c>
      <c r="S141" s="10" t="s">
        <v>51</v>
      </c>
    </row>
    <row r="142">
      <c r="A142" s="10" t="s">
        <v>586</v>
      </c>
      <c r="B142" s="10" t="s">
        <v>587</v>
      </c>
      <c r="C142" s="12" t="s">
        <v>361</v>
      </c>
      <c r="D142" s="10">
        <v>1.0</v>
      </c>
      <c r="E142" s="12" t="s">
        <v>186</v>
      </c>
      <c r="F142" s="20" t="s">
        <v>57</v>
      </c>
      <c r="G142" s="10" t="s">
        <v>51</v>
      </c>
      <c r="H142" s="10" t="s">
        <v>51</v>
      </c>
      <c r="I142" s="10" t="s">
        <v>51</v>
      </c>
      <c r="J142" s="10" t="s">
        <v>51</v>
      </c>
      <c r="K142" s="10" t="s">
        <v>51</v>
      </c>
      <c r="L142" s="10" t="s">
        <v>51</v>
      </c>
      <c r="M142" s="10" t="s">
        <v>51</v>
      </c>
      <c r="N142" s="10" t="s">
        <v>51</v>
      </c>
      <c r="O142" s="10" t="s">
        <v>51</v>
      </c>
      <c r="P142" s="10" t="s">
        <v>51</v>
      </c>
      <c r="Q142" s="10" t="s">
        <v>51</v>
      </c>
      <c r="R142" s="10" t="s">
        <v>51</v>
      </c>
      <c r="S142" s="10" t="s">
        <v>51</v>
      </c>
    </row>
    <row r="143">
      <c r="A143" s="10" t="s">
        <v>589</v>
      </c>
      <c r="B143" s="10" t="s">
        <v>590</v>
      </c>
      <c r="C143" s="12" t="s">
        <v>361</v>
      </c>
      <c r="D143" s="10">
        <v>1.0</v>
      </c>
      <c r="E143" s="12" t="s">
        <v>186</v>
      </c>
      <c r="F143" s="20" t="s">
        <v>57</v>
      </c>
      <c r="G143" s="10">
        <v>33.73</v>
      </c>
      <c r="H143" s="10" t="s">
        <v>47</v>
      </c>
      <c r="I143" s="10">
        <v>2016.0</v>
      </c>
      <c r="J143" s="10" t="s">
        <v>68</v>
      </c>
      <c r="K143" s="29">
        <f t="shared" ref="K143:K152" si="17">Q143/N143/L143</f>
        <v>20456161.02</v>
      </c>
      <c r="L143" s="10">
        <v>0.118</v>
      </c>
      <c r="M143" s="10" t="s">
        <v>592</v>
      </c>
      <c r="N143" s="10">
        <v>1.0</v>
      </c>
      <c r="O143" s="10" t="s">
        <v>50</v>
      </c>
      <c r="P143" s="18" t="s">
        <v>172</v>
      </c>
      <c r="Q143" s="10">
        <v>2413827.0</v>
      </c>
      <c r="R143" s="10">
        <v>0.39</v>
      </c>
      <c r="S143" s="10">
        <v>0.8</v>
      </c>
    </row>
    <row r="144">
      <c r="A144" s="10" t="s">
        <v>594</v>
      </c>
      <c r="B144" s="10" t="s">
        <v>595</v>
      </c>
      <c r="C144" s="12" t="s">
        <v>361</v>
      </c>
      <c r="D144" s="10">
        <v>1.0</v>
      </c>
      <c r="E144" s="12" t="s">
        <v>186</v>
      </c>
      <c r="F144" s="20" t="s">
        <v>57</v>
      </c>
      <c r="G144" s="10">
        <v>248.0</v>
      </c>
      <c r="H144" s="10" t="s">
        <v>47</v>
      </c>
      <c r="I144" s="10">
        <v>2008.0</v>
      </c>
      <c r="J144" s="10" t="s">
        <v>136</v>
      </c>
      <c r="K144" s="29">
        <f t="shared" si="17"/>
        <v>40367700</v>
      </c>
      <c r="L144" s="10">
        <v>0.06</v>
      </c>
      <c r="M144" s="10" t="s">
        <v>596</v>
      </c>
      <c r="N144" s="10">
        <v>1.0</v>
      </c>
      <c r="O144" s="10" t="s">
        <v>50</v>
      </c>
      <c r="P144" s="18" t="s">
        <v>172</v>
      </c>
      <c r="Q144" s="10">
        <v>2422062.0</v>
      </c>
      <c r="R144" s="10">
        <v>0.21</v>
      </c>
      <c r="S144" s="10">
        <v>0.8</v>
      </c>
    </row>
    <row r="145">
      <c r="A145" s="10" t="s">
        <v>597</v>
      </c>
      <c r="B145" s="10" t="s">
        <v>598</v>
      </c>
      <c r="C145" s="12" t="s">
        <v>361</v>
      </c>
      <c r="D145" s="10">
        <v>1.0</v>
      </c>
      <c r="E145" s="12" t="s">
        <v>186</v>
      </c>
      <c r="F145" s="10" t="s">
        <v>175</v>
      </c>
      <c r="G145" s="10">
        <v>35.0</v>
      </c>
      <c r="H145" s="10" t="s">
        <v>47</v>
      </c>
      <c r="I145" s="10">
        <v>2016.0</v>
      </c>
      <c r="J145" s="10" t="s">
        <v>68</v>
      </c>
      <c r="K145" s="29">
        <f t="shared" si="17"/>
        <v>394798</v>
      </c>
      <c r="L145" s="10">
        <v>1.0</v>
      </c>
      <c r="M145" s="10" t="s">
        <v>51</v>
      </c>
      <c r="N145" s="10">
        <v>1.0</v>
      </c>
      <c r="O145" s="10" t="s">
        <v>51</v>
      </c>
      <c r="P145" s="18" t="s">
        <v>73</v>
      </c>
      <c r="Q145" s="17">
        <v>394798.0</v>
      </c>
      <c r="R145" s="10">
        <v>0.39</v>
      </c>
      <c r="S145" s="10">
        <v>0.8</v>
      </c>
    </row>
    <row r="146">
      <c r="A146" s="10" t="s">
        <v>600</v>
      </c>
      <c r="B146" s="10" t="s">
        <v>601</v>
      </c>
      <c r="C146" s="12" t="s">
        <v>71</v>
      </c>
      <c r="D146" s="10">
        <v>1.0</v>
      </c>
      <c r="E146" s="12" t="s">
        <v>186</v>
      </c>
      <c r="F146" s="20" t="s">
        <v>57</v>
      </c>
      <c r="G146" s="31">
        <f>769.73/97</f>
        <v>7.935360825</v>
      </c>
      <c r="H146" s="10" t="s">
        <v>602</v>
      </c>
      <c r="I146" s="10">
        <v>2002.0</v>
      </c>
      <c r="J146" s="10" t="s">
        <v>603</v>
      </c>
      <c r="K146" s="29">
        <f t="shared" si="17"/>
        <v>4513161</v>
      </c>
      <c r="L146" s="10">
        <v>1.0</v>
      </c>
      <c r="M146" s="10" t="s">
        <v>51</v>
      </c>
      <c r="N146" s="10">
        <v>1.0</v>
      </c>
      <c r="O146" s="10" t="s">
        <v>51</v>
      </c>
      <c r="P146" s="18" t="s">
        <v>73</v>
      </c>
      <c r="Q146" s="10">
        <v>4513161.0</v>
      </c>
      <c r="R146" s="10">
        <v>0.5105</v>
      </c>
      <c r="S146" s="10">
        <v>0.8</v>
      </c>
    </row>
    <row r="147">
      <c r="A147" s="10" t="s">
        <v>604</v>
      </c>
      <c r="B147" s="10" t="s">
        <v>605</v>
      </c>
      <c r="C147" s="12" t="s">
        <v>71</v>
      </c>
      <c r="D147" s="10">
        <v>0.0</v>
      </c>
      <c r="E147" s="12" t="s">
        <v>194</v>
      </c>
      <c r="F147" s="10" t="s">
        <v>114</v>
      </c>
      <c r="G147" s="10">
        <v>259.53</v>
      </c>
      <c r="H147" s="10" t="s">
        <v>77</v>
      </c>
      <c r="I147" s="10">
        <v>2011.0</v>
      </c>
      <c r="J147" s="10" t="s">
        <v>136</v>
      </c>
      <c r="K147" s="29">
        <f t="shared" si="17"/>
        <v>40367692</v>
      </c>
      <c r="L147" s="10">
        <v>1.0</v>
      </c>
      <c r="M147" s="10" t="s">
        <v>50</v>
      </c>
      <c r="N147" s="10">
        <v>1.0</v>
      </c>
      <c r="O147" s="10" t="s">
        <v>51</v>
      </c>
      <c r="P147" s="18" t="s">
        <v>52</v>
      </c>
      <c r="Q147" s="10">
        <v>4.0367692E7</v>
      </c>
      <c r="R147" s="10">
        <v>0.04</v>
      </c>
      <c r="S147" s="10">
        <v>0.8</v>
      </c>
    </row>
    <row r="148">
      <c r="A148" s="10" t="s">
        <v>606</v>
      </c>
      <c r="B148" s="10" t="s">
        <v>607</v>
      </c>
      <c r="C148" s="12" t="s">
        <v>71</v>
      </c>
      <c r="D148" s="10">
        <v>1.0</v>
      </c>
      <c r="E148" s="12" t="s">
        <v>186</v>
      </c>
      <c r="F148" s="20" t="s">
        <v>57</v>
      </c>
      <c r="G148" s="10">
        <v>84.0</v>
      </c>
      <c r="H148" s="10" t="s">
        <v>47</v>
      </c>
      <c r="I148" s="10">
        <v>2008.0</v>
      </c>
      <c r="J148" s="10" t="s">
        <v>136</v>
      </c>
      <c r="K148" s="29">
        <f t="shared" si="17"/>
        <v>10620078</v>
      </c>
      <c r="L148" s="10">
        <v>1.0</v>
      </c>
      <c r="M148" s="10" t="s">
        <v>51</v>
      </c>
      <c r="N148" s="10">
        <v>1.0</v>
      </c>
      <c r="O148" s="10" t="s">
        <v>51</v>
      </c>
      <c r="P148" s="18" t="s">
        <v>73</v>
      </c>
      <c r="Q148" s="10">
        <v>1.0620078E7</v>
      </c>
      <c r="R148" s="10">
        <v>0.21</v>
      </c>
      <c r="S148" s="10">
        <v>0.8</v>
      </c>
    </row>
    <row r="149">
      <c r="A149" s="10" t="s">
        <v>610</v>
      </c>
      <c r="B149" s="10" t="s">
        <v>611</v>
      </c>
      <c r="C149" s="12" t="s">
        <v>71</v>
      </c>
      <c r="D149" s="10">
        <v>1.0</v>
      </c>
      <c r="E149" s="12" t="s">
        <v>186</v>
      </c>
      <c r="F149" s="20" t="s">
        <v>57</v>
      </c>
      <c r="G149" s="25">
        <v>4.02</v>
      </c>
      <c r="H149" s="10" t="s">
        <v>47</v>
      </c>
      <c r="I149" s="10">
        <v>1999.0</v>
      </c>
      <c r="J149" s="10" t="s">
        <v>88</v>
      </c>
      <c r="K149" s="29">
        <f t="shared" si="17"/>
        <v>126352848</v>
      </c>
      <c r="L149" s="10">
        <v>1.0</v>
      </c>
      <c r="M149" s="10" t="s">
        <v>51</v>
      </c>
      <c r="N149" s="10">
        <v>1.0</v>
      </c>
      <c r="O149" s="10" t="s">
        <v>51</v>
      </c>
      <c r="P149" s="18" t="s">
        <v>73</v>
      </c>
      <c r="Q149" s="10">
        <v>1.26352848E8</v>
      </c>
      <c r="R149" s="10">
        <v>0.5105</v>
      </c>
      <c r="S149" s="10">
        <v>0.8</v>
      </c>
    </row>
    <row r="150">
      <c r="A150" s="10" t="s">
        <v>612</v>
      </c>
      <c r="B150" s="10" t="s">
        <v>613</v>
      </c>
      <c r="C150" s="12" t="s">
        <v>71</v>
      </c>
      <c r="D150" s="10">
        <v>1.0</v>
      </c>
      <c r="E150" s="12" t="s">
        <v>194</v>
      </c>
      <c r="F150" s="10" t="s">
        <v>175</v>
      </c>
      <c r="G150" s="10">
        <v>157.0</v>
      </c>
      <c r="H150" s="10" t="s">
        <v>47</v>
      </c>
      <c r="I150" s="10">
        <v>2015.0</v>
      </c>
      <c r="J150" s="10" t="s">
        <v>267</v>
      </c>
      <c r="K150" s="29">
        <f t="shared" si="17"/>
        <v>11831610</v>
      </c>
      <c r="L150" s="10">
        <v>1.0</v>
      </c>
      <c r="M150" s="10" t="s">
        <v>51</v>
      </c>
      <c r="N150" s="10">
        <v>1.0</v>
      </c>
      <c r="O150" s="10" t="s">
        <v>51</v>
      </c>
      <c r="P150" s="18" t="s">
        <v>73</v>
      </c>
      <c r="Q150" s="17">
        <v>1.183161E7</v>
      </c>
      <c r="R150" s="10">
        <v>0.52</v>
      </c>
      <c r="S150" s="10">
        <v>0.8</v>
      </c>
    </row>
    <row r="151">
      <c r="A151" s="10" t="s">
        <v>615</v>
      </c>
      <c r="B151" s="10" t="s">
        <v>616</v>
      </c>
      <c r="C151" s="12" t="s">
        <v>71</v>
      </c>
      <c r="D151" s="10">
        <v>0.0</v>
      </c>
      <c r="E151" s="12" t="s">
        <v>194</v>
      </c>
      <c r="F151" s="10" t="s">
        <v>114</v>
      </c>
      <c r="G151" s="10">
        <v>35.44</v>
      </c>
      <c r="H151" s="10" t="s">
        <v>47</v>
      </c>
      <c r="I151" s="10">
        <v>2012.0</v>
      </c>
      <c r="J151" s="10" t="s">
        <v>68</v>
      </c>
      <c r="K151" s="29">
        <f t="shared" si="17"/>
        <v>8500670</v>
      </c>
      <c r="L151" s="10">
        <v>1.0</v>
      </c>
      <c r="M151" s="10" t="s">
        <v>51</v>
      </c>
      <c r="N151" s="10">
        <v>1.0</v>
      </c>
      <c r="O151" s="10" t="s">
        <v>51</v>
      </c>
      <c r="P151" s="18" t="s">
        <v>73</v>
      </c>
      <c r="Q151" s="10">
        <v>8500670.0</v>
      </c>
      <c r="R151" s="10">
        <v>0.023</v>
      </c>
      <c r="S151" s="10">
        <v>0.8</v>
      </c>
    </row>
    <row r="152">
      <c r="A152" s="10" t="s">
        <v>617</v>
      </c>
      <c r="B152" s="10" t="s">
        <v>618</v>
      </c>
      <c r="C152" s="12" t="s">
        <v>71</v>
      </c>
      <c r="D152" s="10">
        <v>0.0</v>
      </c>
      <c r="E152" s="12" t="s">
        <v>186</v>
      </c>
      <c r="F152" s="10" t="s">
        <v>33</v>
      </c>
      <c r="G152" s="31">
        <v>0.035384239619243925</v>
      </c>
      <c r="H152" s="10" t="s">
        <v>47</v>
      </c>
      <c r="I152" s="10">
        <v>2010.0</v>
      </c>
      <c r="J152" s="10" t="s">
        <v>141</v>
      </c>
      <c r="K152" s="29">
        <f t="shared" si="17"/>
        <v>36476132</v>
      </c>
      <c r="L152" s="10">
        <v>1.0</v>
      </c>
      <c r="M152" s="10" t="s">
        <v>51</v>
      </c>
      <c r="N152" s="10">
        <v>1.0</v>
      </c>
      <c r="O152" s="10" t="s">
        <v>51</v>
      </c>
      <c r="P152" s="18" t="s">
        <v>73</v>
      </c>
      <c r="Q152" s="10">
        <v>3.6476132E7</v>
      </c>
      <c r="R152" s="10">
        <v>0.39</v>
      </c>
      <c r="S152" s="10">
        <v>0.8</v>
      </c>
    </row>
    <row r="153">
      <c r="A153" s="10" t="s">
        <v>621</v>
      </c>
      <c r="B153" s="10" t="s">
        <v>622</v>
      </c>
      <c r="C153" s="12" t="s">
        <v>71</v>
      </c>
      <c r="D153" s="10">
        <v>1.0</v>
      </c>
      <c r="E153" s="10" t="s">
        <v>32</v>
      </c>
      <c r="F153" s="10" t="s">
        <v>33</v>
      </c>
      <c r="G153" s="10">
        <f>386.23/50</f>
        <v>7.7246</v>
      </c>
      <c r="H153" s="10" t="s">
        <v>47</v>
      </c>
      <c r="I153" s="10">
        <v>2012.0</v>
      </c>
      <c r="J153" s="10" t="s">
        <v>624</v>
      </c>
      <c r="K153" s="35">
        <v>1.7480699E7</v>
      </c>
      <c r="L153" s="10">
        <v>1.0</v>
      </c>
      <c r="M153" s="10" t="s">
        <v>51</v>
      </c>
      <c r="N153" s="10">
        <v>1.0</v>
      </c>
      <c r="O153" s="10" t="s">
        <v>51</v>
      </c>
      <c r="P153" s="18" t="s">
        <v>73</v>
      </c>
      <c r="Q153" s="35">
        <v>1.7480699E7</v>
      </c>
      <c r="R153" s="10">
        <v>0.75</v>
      </c>
      <c r="S153" s="10">
        <v>0.8</v>
      </c>
    </row>
    <row r="154">
      <c r="A154" s="10" t="s">
        <v>625</v>
      </c>
      <c r="B154" s="10" t="s">
        <v>626</v>
      </c>
      <c r="C154" s="12" t="s">
        <v>71</v>
      </c>
      <c r="D154" s="10">
        <v>1.0</v>
      </c>
      <c r="E154" s="12" t="s">
        <v>186</v>
      </c>
      <c r="F154" s="10" t="s">
        <v>114</v>
      </c>
      <c r="G154" s="10">
        <v>5.98</v>
      </c>
      <c r="H154" s="10" t="s">
        <v>47</v>
      </c>
      <c r="I154" s="10">
        <v>1999.0</v>
      </c>
      <c r="J154" s="10" t="s">
        <v>627</v>
      </c>
      <c r="K154" s="29">
        <f t="shared" ref="K154:K176" si="18">Q154/N154/L154</f>
        <v>87441845</v>
      </c>
      <c r="L154" s="10">
        <v>1.0</v>
      </c>
      <c r="M154" s="10" t="s">
        <v>51</v>
      </c>
      <c r="N154" s="10">
        <v>1.0</v>
      </c>
      <c r="O154" s="10" t="s">
        <v>51</v>
      </c>
      <c r="P154" s="18" t="s">
        <v>73</v>
      </c>
      <c r="Q154" s="17">
        <v>8.7441845E7</v>
      </c>
      <c r="R154" s="10">
        <v>0.4</v>
      </c>
      <c r="S154" s="10">
        <v>0.8</v>
      </c>
    </row>
    <row r="155">
      <c r="A155" s="10" t="s">
        <v>630</v>
      </c>
      <c r="B155" s="10" t="s">
        <v>631</v>
      </c>
      <c r="C155" s="12" t="s">
        <v>361</v>
      </c>
      <c r="D155" s="10">
        <v>0.0</v>
      </c>
      <c r="E155" s="10" t="s">
        <v>32</v>
      </c>
      <c r="F155" s="10" t="s">
        <v>151</v>
      </c>
      <c r="G155" s="10">
        <v>3.105333333</v>
      </c>
      <c r="H155" s="10" t="s">
        <v>47</v>
      </c>
      <c r="I155" s="10">
        <v>2012.0</v>
      </c>
      <c r="J155" s="10" t="s">
        <v>68</v>
      </c>
      <c r="K155" s="29">
        <f t="shared" si="18"/>
        <v>21796298</v>
      </c>
      <c r="L155" s="10">
        <v>1.0</v>
      </c>
      <c r="M155" s="10" t="s">
        <v>51</v>
      </c>
      <c r="N155" s="10">
        <v>1.0</v>
      </c>
      <c r="O155" s="10" t="s">
        <v>51</v>
      </c>
      <c r="P155" s="18" t="s">
        <v>73</v>
      </c>
      <c r="Q155" s="10">
        <v>2.1796298E7</v>
      </c>
      <c r="R155" s="10">
        <v>0.1</v>
      </c>
      <c r="S155" s="10">
        <v>0.8</v>
      </c>
    </row>
    <row r="156">
      <c r="A156" s="10" t="s">
        <v>633</v>
      </c>
      <c r="B156" s="10" t="s">
        <v>634</v>
      </c>
      <c r="C156" s="12" t="s">
        <v>71</v>
      </c>
      <c r="D156" s="10">
        <v>0.0</v>
      </c>
      <c r="E156" s="12" t="s">
        <v>194</v>
      </c>
      <c r="F156" s="10" t="s">
        <v>175</v>
      </c>
      <c r="G156" s="29">
        <f>48+(2*36.88)</f>
        <v>121.76</v>
      </c>
      <c r="H156" s="10" t="s">
        <v>47</v>
      </c>
      <c r="I156" s="10">
        <v>2013.0</v>
      </c>
      <c r="J156" s="32" t="s">
        <v>635</v>
      </c>
      <c r="K156" s="29">
        <f t="shared" si="18"/>
        <v>17520043.75</v>
      </c>
      <c r="L156" s="10">
        <v>0.32</v>
      </c>
      <c r="M156" s="10" t="s">
        <v>636</v>
      </c>
      <c r="N156" s="10">
        <v>1.0</v>
      </c>
      <c r="O156" s="10" t="s">
        <v>51</v>
      </c>
      <c r="P156" s="18" t="s">
        <v>83</v>
      </c>
      <c r="Q156" s="17">
        <v>5606414.0</v>
      </c>
      <c r="R156" s="10">
        <v>0.16</v>
      </c>
      <c r="S156" s="10">
        <v>0.8</v>
      </c>
    </row>
    <row r="157">
      <c r="A157" s="10" t="s">
        <v>637</v>
      </c>
      <c r="B157" s="10" t="s">
        <v>634</v>
      </c>
      <c r="C157" s="12" t="s">
        <v>71</v>
      </c>
      <c r="D157" s="10">
        <v>0.0</v>
      </c>
      <c r="E157" s="12" t="s">
        <v>194</v>
      </c>
      <c r="F157" s="10" t="s">
        <v>175</v>
      </c>
      <c r="G157" s="10">
        <v>900.0</v>
      </c>
      <c r="H157" s="10" t="s">
        <v>47</v>
      </c>
      <c r="I157" s="10">
        <v>2012.0</v>
      </c>
      <c r="J157" s="10" t="s">
        <v>640</v>
      </c>
      <c r="K157" s="29">
        <f t="shared" si="18"/>
        <v>1530536.88</v>
      </c>
      <c r="L157" s="10">
        <v>0.827</v>
      </c>
      <c r="M157" s="10" t="s">
        <v>636</v>
      </c>
      <c r="N157" s="10">
        <v>1.0</v>
      </c>
      <c r="O157" s="10" t="s">
        <v>51</v>
      </c>
      <c r="P157" s="18" t="s">
        <v>83</v>
      </c>
      <c r="Q157" s="17">
        <v>1265754.0</v>
      </c>
      <c r="R157" s="10">
        <v>0.16</v>
      </c>
      <c r="S157" s="10">
        <v>0.8</v>
      </c>
    </row>
    <row r="158">
      <c r="A158" s="10" t="s">
        <v>641</v>
      </c>
      <c r="B158" s="10" t="s">
        <v>642</v>
      </c>
      <c r="C158" s="12" t="s">
        <v>71</v>
      </c>
      <c r="D158" s="10">
        <v>1.0</v>
      </c>
      <c r="E158" s="12" t="s">
        <v>186</v>
      </c>
      <c r="F158" s="10" t="s">
        <v>33</v>
      </c>
      <c r="G158" s="10">
        <v>16.87</v>
      </c>
      <c r="H158" s="10" t="s">
        <v>47</v>
      </c>
      <c r="I158" s="10">
        <v>2012.0</v>
      </c>
      <c r="J158" s="10" t="s">
        <v>141</v>
      </c>
      <c r="K158" s="29">
        <f t="shared" si="18"/>
        <v>15094533</v>
      </c>
      <c r="L158" s="10">
        <v>1.0</v>
      </c>
      <c r="M158" s="10" t="s">
        <v>51</v>
      </c>
      <c r="N158" s="10">
        <v>1.0</v>
      </c>
      <c r="O158" s="10" t="s">
        <v>51</v>
      </c>
      <c r="P158" s="18" t="s">
        <v>73</v>
      </c>
      <c r="Q158" s="10">
        <v>1.5094533E7</v>
      </c>
      <c r="R158" s="10">
        <v>0.17</v>
      </c>
      <c r="S158" s="10">
        <v>0.8</v>
      </c>
    </row>
    <row r="159">
      <c r="A159" s="10" t="s">
        <v>645</v>
      </c>
      <c r="B159" s="10" t="s">
        <v>642</v>
      </c>
      <c r="C159" s="12" t="s">
        <v>71</v>
      </c>
      <c r="D159" s="10">
        <v>1.0</v>
      </c>
      <c r="E159" s="12" t="s">
        <v>186</v>
      </c>
      <c r="F159" s="10" t="s">
        <v>33</v>
      </c>
      <c r="G159" s="10">
        <v>8.38</v>
      </c>
      <c r="H159" s="10" t="s">
        <v>36</v>
      </c>
      <c r="I159" s="10">
        <v>2011.0</v>
      </c>
      <c r="J159" s="10" t="s">
        <v>44</v>
      </c>
      <c r="K159" s="29">
        <f t="shared" si="18"/>
        <v>15094533</v>
      </c>
      <c r="L159" s="10">
        <v>1.0</v>
      </c>
      <c r="M159" s="10" t="s">
        <v>51</v>
      </c>
      <c r="N159" s="10">
        <v>1.0</v>
      </c>
      <c r="O159" s="10" t="s">
        <v>51</v>
      </c>
      <c r="P159" s="18" t="s">
        <v>73</v>
      </c>
      <c r="Q159" s="10">
        <v>1.5094533E7</v>
      </c>
      <c r="R159" s="10">
        <v>0.17</v>
      </c>
      <c r="S159" s="10">
        <v>0.8</v>
      </c>
    </row>
    <row r="160">
      <c r="A160" s="10" t="s">
        <v>646</v>
      </c>
      <c r="B160" s="10" t="s">
        <v>647</v>
      </c>
      <c r="C160" s="12" t="s">
        <v>71</v>
      </c>
      <c r="D160" s="10">
        <v>0.0</v>
      </c>
      <c r="E160" s="10" t="s">
        <v>32</v>
      </c>
      <c r="F160" s="10" t="s">
        <v>175</v>
      </c>
      <c r="G160" s="31">
        <f>7.43+(15.77*0.088)</f>
        <v>8.81776</v>
      </c>
      <c r="H160" s="10" t="s">
        <v>47</v>
      </c>
      <c r="I160" s="10">
        <v>2013.0</v>
      </c>
      <c r="J160" s="32" t="s">
        <v>635</v>
      </c>
      <c r="K160" s="29">
        <f t="shared" si="18"/>
        <v>2262402273</v>
      </c>
      <c r="L160" s="10">
        <v>0.088</v>
      </c>
      <c r="M160" s="10" t="s">
        <v>649</v>
      </c>
      <c r="N160" s="10">
        <f>1/5</f>
        <v>0.2</v>
      </c>
      <c r="O160" s="10" t="s">
        <v>652</v>
      </c>
      <c r="P160" s="18" t="s">
        <v>83</v>
      </c>
      <c r="Q160" s="17">
        <v>3.981828E7</v>
      </c>
      <c r="R160" s="10">
        <v>0.16</v>
      </c>
      <c r="S160" s="10">
        <v>0.8</v>
      </c>
      <c r="U160" s="31"/>
    </row>
    <row r="161">
      <c r="A161" s="10" t="s">
        <v>653</v>
      </c>
      <c r="B161" s="10" t="s">
        <v>647</v>
      </c>
      <c r="C161" s="12" t="s">
        <v>71</v>
      </c>
      <c r="D161" s="10">
        <v>0.0</v>
      </c>
      <c r="E161" s="10" t="s">
        <v>32</v>
      </c>
      <c r="F161" s="10" t="s">
        <v>175</v>
      </c>
      <c r="G161" s="10">
        <v>10.0</v>
      </c>
      <c r="H161" s="10" t="s">
        <v>47</v>
      </c>
      <c r="I161" s="10">
        <v>2012.0</v>
      </c>
      <c r="J161" s="10" t="s">
        <v>68</v>
      </c>
      <c r="K161" s="29">
        <f t="shared" si="18"/>
        <v>1135358754</v>
      </c>
      <c r="L161" s="10">
        <v>0.137</v>
      </c>
      <c r="M161" s="10" t="s">
        <v>649</v>
      </c>
      <c r="N161" s="10">
        <v>0.268</v>
      </c>
      <c r="O161" s="10" t="s">
        <v>654</v>
      </c>
      <c r="P161" s="18" t="s">
        <v>83</v>
      </c>
      <c r="Q161" s="17">
        <v>4.1685832E7</v>
      </c>
      <c r="R161" s="10">
        <v>0.16</v>
      </c>
      <c r="S161" s="10">
        <v>0.8</v>
      </c>
      <c r="U161" s="31"/>
    </row>
    <row r="162">
      <c r="A162" s="10" t="s">
        <v>656</v>
      </c>
      <c r="B162" s="10" t="s">
        <v>657</v>
      </c>
      <c r="C162" s="12" t="s">
        <v>71</v>
      </c>
      <c r="D162" s="10">
        <v>0.0</v>
      </c>
      <c r="E162" s="12" t="s">
        <v>186</v>
      </c>
      <c r="F162" s="10" t="s">
        <v>175</v>
      </c>
      <c r="G162" s="10">
        <v>0.25</v>
      </c>
      <c r="H162" s="10" t="s">
        <v>47</v>
      </c>
      <c r="I162" s="10">
        <v>2007.0</v>
      </c>
      <c r="J162" s="10" t="s">
        <v>111</v>
      </c>
      <c r="K162" s="29">
        <f t="shared" si="18"/>
        <v>114666415</v>
      </c>
      <c r="L162" s="10">
        <v>1.0</v>
      </c>
      <c r="M162" s="10" t="s">
        <v>51</v>
      </c>
      <c r="N162" s="10">
        <v>1.0</v>
      </c>
      <c r="O162" s="10" t="s">
        <v>51</v>
      </c>
      <c r="P162" s="18" t="s">
        <v>73</v>
      </c>
      <c r="Q162" s="17">
        <v>1.14666415E8</v>
      </c>
      <c r="R162" s="10">
        <v>0.4</v>
      </c>
      <c r="S162" s="10">
        <v>0.8</v>
      </c>
    </row>
    <row r="163">
      <c r="A163" s="10" t="s">
        <v>658</v>
      </c>
      <c r="B163" s="10" t="s">
        <v>657</v>
      </c>
      <c r="C163" s="12" t="s">
        <v>71</v>
      </c>
      <c r="D163" s="10">
        <v>0.0</v>
      </c>
      <c r="E163" s="12" t="s">
        <v>186</v>
      </c>
      <c r="F163" s="10" t="s">
        <v>175</v>
      </c>
      <c r="G163" s="10">
        <v>2.58</v>
      </c>
      <c r="H163" s="10" t="s">
        <v>47</v>
      </c>
      <c r="I163" s="10">
        <v>2016.0</v>
      </c>
      <c r="J163" s="10" t="s">
        <v>68</v>
      </c>
      <c r="K163" s="29">
        <f t="shared" si="18"/>
        <v>87441845</v>
      </c>
      <c r="L163" s="10">
        <v>1.0</v>
      </c>
      <c r="M163" s="10" t="s">
        <v>51</v>
      </c>
      <c r="N163" s="10">
        <v>1.0</v>
      </c>
      <c r="O163" s="10" t="s">
        <v>51</v>
      </c>
      <c r="P163" s="18" t="s">
        <v>73</v>
      </c>
      <c r="Q163" s="17">
        <v>8.7441845E7</v>
      </c>
      <c r="R163" s="10">
        <v>0.4</v>
      </c>
      <c r="S163" s="10">
        <v>0.8</v>
      </c>
    </row>
    <row r="164">
      <c r="A164" s="10" t="s">
        <v>661</v>
      </c>
      <c r="B164" s="10" t="s">
        <v>662</v>
      </c>
      <c r="C164" s="12" t="s">
        <v>71</v>
      </c>
      <c r="D164" s="10">
        <v>0.0</v>
      </c>
      <c r="E164" s="12" t="s">
        <v>194</v>
      </c>
      <c r="F164" s="10" t="s">
        <v>175</v>
      </c>
      <c r="G164" s="10">
        <v>200.0</v>
      </c>
      <c r="H164" s="10" t="s">
        <v>47</v>
      </c>
      <c r="I164" s="10">
        <v>2011.0</v>
      </c>
      <c r="J164" s="10" t="s">
        <v>396</v>
      </c>
      <c r="K164" s="29">
        <f t="shared" si="18"/>
        <v>122946260</v>
      </c>
      <c r="L164" s="10">
        <v>0.05</v>
      </c>
      <c r="M164" s="10" t="s">
        <v>190</v>
      </c>
      <c r="N164" s="10">
        <v>1.0</v>
      </c>
      <c r="O164" s="10" t="s">
        <v>51</v>
      </c>
      <c r="P164" s="18" t="s">
        <v>83</v>
      </c>
      <c r="Q164" s="17">
        <v>6147313.0</v>
      </c>
      <c r="R164" s="10">
        <v>0.52</v>
      </c>
      <c r="S164" s="10">
        <v>0.8</v>
      </c>
    </row>
    <row r="165">
      <c r="A165" s="10" t="s">
        <v>663</v>
      </c>
      <c r="B165" s="10" t="s">
        <v>664</v>
      </c>
      <c r="C165" s="12" t="s">
        <v>71</v>
      </c>
      <c r="D165" s="10">
        <v>1.0</v>
      </c>
      <c r="E165" s="10" t="s">
        <v>32</v>
      </c>
      <c r="F165" s="10" t="s">
        <v>175</v>
      </c>
      <c r="G165" s="31">
        <f>(11.79+6.92)/2</f>
        <v>9.355</v>
      </c>
      <c r="H165" s="10" t="s">
        <v>47</v>
      </c>
      <c r="I165" s="10">
        <v>2009.0</v>
      </c>
      <c r="J165" s="10" t="s">
        <v>665</v>
      </c>
      <c r="K165" s="29">
        <f t="shared" si="18"/>
        <v>69438238</v>
      </c>
      <c r="L165" s="10">
        <v>1.0</v>
      </c>
      <c r="M165" s="10" t="s">
        <v>51</v>
      </c>
      <c r="N165" s="10">
        <v>1.0</v>
      </c>
      <c r="O165" s="10" t="s">
        <v>51</v>
      </c>
      <c r="P165" s="18" t="s">
        <v>73</v>
      </c>
      <c r="Q165" s="17">
        <v>6.9438238E7</v>
      </c>
      <c r="R165" s="10">
        <v>0.16</v>
      </c>
      <c r="S165" s="10">
        <v>0.8</v>
      </c>
    </row>
    <row r="166">
      <c r="A166" s="10" t="s">
        <v>666</v>
      </c>
      <c r="B166" s="10" t="s">
        <v>667</v>
      </c>
      <c r="C166" s="12" t="s">
        <v>71</v>
      </c>
      <c r="D166" s="10">
        <v>0.0</v>
      </c>
      <c r="E166" s="10" t="s">
        <v>32</v>
      </c>
      <c r="F166" s="10" t="s">
        <v>175</v>
      </c>
      <c r="G166" s="10">
        <v>0.67</v>
      </c>
      <c r="H166" s="10" t="s">
        <v>47</v>
      </c>
      <c r="I166" s="10">
        <v>2016.0</v>
      </c>
      <c r="J166" s="10" t="s">
        <v>68</v>
      </c>
      <c r="K166" s="29">
        <f t="shared" si="18"/>
        <v>896507000</v>
      </c>
      <c r="L166" s="10">
        <f>1/1000</f>
        <v>0.001</v>
      </c>
      <c r="M166" s="10" t="s">
        <v>668</v>
      </c>
      <c r="N166" s="10">
        <v>1.0</v>
      </c>
      <c r="O166" s="10" t="s">
        <v>51</v>
      </c>
      <c r="P166" s="18" t="s">
        <v>83</v>
      </c>
      <c r="Q166" s="17">
        <v>896507.0</v>
      </c>
      <c r="R166" s="10">
        <v>0.4</v>
      </c>
      <c r="S166" s="10">
        <v>0.8</v>
      </c>
    </row>
    <row r="167">
      <c r="A167" s="10" t="s">
        <v>669</v>
      </c>
      <c r="B167" s="10" t="s">
        <v>670</v>
      </c>
      <c r="C167" s="12" t="s">
        <v>71</v>
      </c>
      <c r="D167" s="10">
        <v>1.0</v>
      </c>
      <c r="E167" s="10" t="s">
        <v>32</v>
      </c>
      <c r="F167" s="10" t="s">
        <v>175</v>
      </c>
      <c r="G167" s="10">
        <v>38.33</v>
      </c>
      <c r="H167" s="10" t="s">
        <v>47</v>
      </c>
      <c r="I167" s="10">
        <v>2009.0</v>
      </c>
      <c r="J167" s="10" t="s">
        <v>111</v>
      </c>
      <c r="K167" s="29">
        <f t="shared" si="18"/>
        <v>1495654</v>
      </c>
      <c r="L167" s="10">
        <v>1.0</v>
      </c>
      <c r="M167" s="10" t="s">
        <v>51</v>
      </c>
      <c r="N167" s="10">
        <v>1.0</v>
      </c>
      <c r="O167" s="10" t="s">
        <v>51</v>
      </c>
      <c r="P167" s="18" t="s">
        <v>73</v>
      </c>
      <c r="Q167" s="17">
        <v>1495654.0</v>
      </c>
      <c r="R167" s="25">
        <v>0.0</v>
      </c>
      <c r="S167" s="10">
        <v>0.8</v>
      </c>
    </row>
    <row r="168">
      <c r="A168" s="10" t="s">
        <v>671</v>
      </c>
      <c r="B168" s="10" t="s">
        <v>672</v>
      </c>
      <c r="C168" s="12" t="s">
        <v>71</v>
      </c>
      <c r="D168" s="10">
        <v>0.0</v>
      </c>
      <c r="E168" s="12" t="s">
        <v>194</v>
      </c>
      <c r="F168" s="10" t="s">
        <v>175</v>
      </c>
      <c r="G168" s="29">
        <f>48.6+0.33</f>
        <v>48.93</v>
      </c>
      <c r="H168" s="10" t="s">
        <v>47</v>
      </c>
      <c r="I168" s="10">
        <v>2003.0</v>
      </c>
      <c r="J168" s="10" t="s">
        <v>213</v>
      </c>
      <c r="K168" s="29">
        <f t="shared" si="18"/>
        <v>12155960</v>
      </c>
      <c r="L168" s="10">
        <v>0.1</v>
      </c>
      <c r="M168" s="10" t="s">
        <v>677</v>
      </c>
      <c r="N168" s="10">
        <v>1.0</v>
      </c>
      <c r="O168" s="10" t="s">
        <v>51</v>
      </c>
      <c r="P168" s="18" t="s">
        <v>83</v>
      </c>
      <c r="Q168" s="17">
        <v>1215596.0</v>
      </c>
      <c r="R168" s="10">
        <v>0.56</v>
      </c>
      <c r="S168" s="10">
        <v>0.8</v>
      </c>
    </row>
    <row r="169">
      <c r="A169" s="10" t="s">
        <v>678</v>
      </c>
      <c r="B169" s="10" t="s">
        <v>679</v>
      </c>
      <c r="C169" s="12" t="s">
        <v>71</v>
      </c>
      <c r="D169" s="10">
        <v>1.0</v>
      </c>
      <c r="E169" s="12" t="s">
        <v>194</v>
      </c>
      <c r="F169" s="10" t="s">
        <v>175</v>
      </c>
      <c r="G169" s="31">
        <f>(191.66*0.6/0.8)+(252.24*0.2/0.8)</f>
        <v>206.805</v>
      </c>
      <c r="H169" s="10" t="s">
        <v>47</v>
      </c>
      <c r="I169" s="10">
        <v>2011.0</v>
      </c>
      <c r="J169" s="10" t="s">
        <v>396</v>
      </c>
      <c r="K169" s="29">
        <f t="shared" si="18"/>
        <v>1207368.622</v>
      </c>
      <c r="L169" s="10">
        <v>0.98</v>
      </c>
      <c r="M169" s="10" t="s">
        <v>683</v>
      </c>
      <c r="N169" s="10">
        <v>0.8</v>
      </c>
      <c r="O169" s="10" t="s">
        <v>684</v>
      </c>
      <c r="P169" s="18" t="s">
        <v>83</v>
      </c>
      <c r="Q169" s="17">
        <v>946577.0</v>
      </c>
      <c r="R169" s="10">
        <v>0.56</v>
      </c>
      <c r="S169" s="10">
        <v>0.8</v>
      </c>
    </row>
    <row r="170">
      <c r="A170" s="10" t="s">
        <v>685</v>
      </c>
      <c r="B170" s="10" t="s">
        <v>679</v>
      </c>
      <c r="C170" s="12" t="s">
        <v>71</v>
      </c>
      <c r="D170" s="10">
        <v>1.0</v>
      </c>
      <c r="E170" s="12" t="s">
        <v>194</v>
      </c>
      <c r="F170" s="10" t="s">
        <v>175</v>
      </c>
      <c r="G170" s="10">
        <v>455.0</v>
      </c>
      <c r="H170" s="10" t="s">
        <v>47</v>
      </c>
      <c r="I170" s="10">
        <v>2011.0</v>
      </c>
      <c r="J170" s="10" t="s">
        <v>396</v>
      </c>
      <c r="K170" s="29">
        <f t="shared" si="18"/>
        <v>1207367.347</v>
      </c>
      <c r="L170" s="10">
        <v>0.98</v>
      </c>
      <c r="M170" s="10" t="s">
        <v>683</v>
      </c>
      <c r="N170" s="10">
        <v>0.2</v>
      </c>
      <c r="O170" s="10" t="s">
        <v>688</v>
      </c>
      <c r="P170" s="18" t="s">
        <v>83</v>
      </c>
      <c r="Q170" s="17">
        <v>236644.0</v>
      </c>
      <c r="R170" s="10">
        <v>0.56</v>
      </c>
      <c r="S170" s="10">
        <v>0.8</v>
      </c>
    </row>
    <row r="171">
      <c r="A171" s="10" t="s">
        <v>689</v>
      </c>
      <c r="B171" s="10" t="s">
        <v>690</v>
      </c>
      <c r="C171" s="12" t="s">
        <v>71</v>
      </c>
      <c r="D171" s="10">
        <v>1.0</v>
      </c>
      <c r="E171" s="12" t="s">
        <v>194</v>
      </c>
      <c r="F171" s="10" t="s">
        <v>175</v>
      </c>
      <c r="G171" s="10">
        <v>2.12</v>
      </c>
      <c r="H171" s="10" t="s">
        <v>47</v>
      </c>
      <c r="I171" s="10">
        <v>2016.0</v>
      </c>
      <c r="J171" s="10" t="s">
        <v>68</v>
      </c>
      <c r="K171" s="29">
        <f t="shared" si="18"/>
        <v>1207369</v>
      </c>
      <c r="L171" s="10">
        <v>1.0</v>
      </c>
      <c r="M171" s="10" t="s">
        <v>51</v>
      </c>
      <c r="N171" s="59">
        <v>1.0</v>
      </c>
      <c r="O171" s="60" t="s">
        <v>51</v>
      </c>
      <c r="P171" s="18" t="s">
        <v>73</v>
      </c>
      <c r="Q171" s="17">
        <v>1207369.0</v>
      </c>
      <c r="R171" s="10">
        <v>0.62</v>
      </c>
      <c r="S171" s="10">
        <v>0.8</v>
      </c>
    </row>
    <row r="172">
      <c r="A172" s="10" t="s">
        <v>692</v>
      </c>
      <c r="B172" s="10" t="s">
        <v>693</v>
      </c>
      <c r="C172" s="12" t="s">
        <v>71</v>
      </c>
      <c r="D172" s="10">
        <v>0.0</v>
      </c>
      <c r="E172" s="10" t="s">
        <v>32</v>
      </c>
      <c r="F172" s="10" t="s">
        <v>175</v>
      </c>
      <c r="G172" s="10">
        <v>8.71</v>
      </c>
      <c r="H172" s="10" t="s">
        <v>47</v>
      </c>
      <c r="I172" s="10">
        <v>2003.0</v>
      </c>
      <c r="J172" s="10" t="s">
        <v>213</v>
      </c>
      <c r="K172" s="29">
        <f t="shared" si="18"/>
        <v>1131408</v>
      </c>
      <c r="L172" s="10">
        <v>1.0</v>
      </c>
      <c r="M172" s="10" t="s">
        <v>51</v>
      </c>
      <c r="N172" s="59">
        <v>1.0</v>
      </c>
      <c r="O172" s="60" t="s">
        <v>51</v>
      </c>
      <c r="P172" s="18" t="s">
        <v>73</v>
      </c>
      <c r="Q172" s="17">
        <v>1131408.0</v>
      </c>
      <c r="R172" s="10">
        <v>0.52</v>
      </c>
      <c r="S172" s="10">
        <v>0.8</v>
      </c>
    </row>
    <row r="173">
      <c r="A173" s="10" t="s">
        <v>698</v>
      </c>
      <c r="B173" s="10" t="s">
        <v>699</v>
      </c>
      <c r="C173" s="12" t="s">
        <v>71</v>
      </c>
      <c r="D173" s="10">
        <v>1.0</v>
      </c>
      <c r="E173" s="12" t="s">
        <v>186</v>
      </c>
      <c r="F173" s="20" t="s">
        <v>57</v>
      </c>
      <c r="G173" s="10">
        <v>3.98</v>
      </c>
      <c r="H173" s="10" t="s">
        <v>47</v>
      </c>
      <c r="I173" s="10">
        <v>2016.0</v>
      </c>
      <c r="J173" s="10" t="s">
        <v>68</v>
      </c>
      <c r="K173" s="29">
        <f t="shared" si="18"/>
        <v>4194981</v>
      </c>
      <c r="L173" s="10">
        <v>1.0</v>
      </c>
      <c r="M173" s="10" t="s">
        <v>51</v>
      </c>
      <c r="N173" s="10">
        <v>1.0</v>
      </c>
      <c r="O173" s="10" t="s">
        <v>51</v>
      </c>
      <c r="P173" s="18" t="s">
        <v>73</v>
      </c>
      <c r="Q173" s="10">
        <v>4194981.0</v>
      </c>
      <c r="R173" s="10">
        <v>0.39</v>
      </c>
      <c r="S173" s="10">
        <v>0.8</v>
      </c>
    </row>
    <row r="174">
      <c r="A174" s="10" t="s">
        <v>700</v>
      </c>
      <c r="B174" s="10" t="s">
        <v>701</v>
      </c>
      <c r="C174" s="12" t="s">
        <v>71</v>
      </c>
      <c r="D174" s="10">
        <v>1.0</v>
      </c>
      <c r="E174" s="12" t="s">
        <v>186</v>
      </c>
      <c r="F174" s="10" t="s">
        <v>175</v>
      </c>
      <c r="G174" s="31">
        <f>2/3</f>
        <v>0.6666666667</v>
      </c>
      <c r="H174" s="10" t="s">
        <v>47</v>
      </c>
      <c r="I174" s="10">
        <v>2004.0</v>
      </c>
      <c r="J174" s="10" t="s">
        <v>136</v>
      </c>
      <c r="K174" s="29">
        <f t="shared" si="18"/>
        <v>31301545.5</v>
      </c>
      <c r="L174" s="10">
        <f t="shared" ref="L174:L176" si="19">2/3</f>
        <v>0.6666666667</v>
      </c>
      <c r="M174" s="10" t="s">
        <v>702</v>
      </c>
      <c r="N174" s="10">
        <v>1.0</v>
      </c>
      <c r="O174" s="10" t="s">
        <v>51</v>
      </c>
      <c r="P174" s="18" t="s">
        <v>83</v>
      </c>
      <c r="Q174" s="10">
        <v>2.0867697E7</v>
      </c>
      <c r="R174" s="10">
        <v>0.19</v>
      </c>
      <c r="S174" s="10">
        <v>0.8</v>
      </c>
    </row>
    <row r="175">
      <c r="A175" s="10" t="s">
        <v>703</v>
      </c>
      <c r="B175" s="10" t="s">
        <v>701</v>
      </c>
      <c r="C175" s="12" t="s">
        <v>71</v>
      </c>
      <c r="D175" s="10">
        <v>1.0</v>
      </c>
      <c r="E175" s="12" t="s">
        <v>186</v>
      </c>
      <c r="F175" s="10" t="s">
        <v>175</v>
      </c>
      <c r="G175" s="29">
        <f>23.49/3</f>
        <v>7.83</v>
      </c>
      <c r="H175" s="10" t="s">
        <v>47</v>
      </c>
      <c r="I175" s="10">
        <v>2012.0</v>
      </c>
      <c r="J175" s="10" t="s">
        <v>136</v>
      </c>
      <c r="K175" s="29">
        <f t="shared" si="18"/>
        <v>31301545.5</v>
      </c>
      <c r="L175" s="10">
        <f t="shared" si="19"/>
        <v>0.6666666667</v>
      </c>
      <c r="M175" s="10" t="s">
        <v>702</v>
      </c>
      <c r="N175" s="10">
        <v>1.0</v>
      </c>
      <c r="O175" s="10" t="s">
        <v>51</v>
      </c>
      <c r="P175" s="18" t="s">
        <v>83</v>
      </c>
      <c r="Q175" s="10">
        <v>2.0867697E7</v>
      </c>
      <c r="R175" s="10">
        <v>0.19</v>
      </c>
      <c r="S175" s="10">
        <v>0.8</v>
      </c>
    </row>
    <row r="176">
      <c r="A176" s="10" t="s">
        <v>705</v>
      </c>
      <c r="B176" s="10" t="s">
        <v>701</v>
      </c>
      <c r="C176" s="12" t="s">
        <v>71</v>
      </c>
      <c r="D176" s="10">
        <v>1.0</v>
      </c>
      <c r="E176" s="12" t="s">
        <v>186</v>
      </c>
      <c r="F176" s="10" t="s">
        <v>175</v>
      </c>
      <c r="G176" s="19">
        <f>10.52/3</f>
        <v>3.506666667</v>
      </c>
      <c r="H176" s="10" t="s">
        <v>47</v>
      </c>
      <c r="I176" s="10">
        <v>2010.0</v>
      </c>
      <c r="J176" s="10" t="s">
        <v>44</v>
      </c>
      <c r="K176" s="29">
        <f t="shared" si="18"/>
        <v>31301545.5</v>
      </c>
      <c r="L176" s="10">
        <f t="shared" si="19"/>
        <v>0.6666666667</v>
      </c>
      <c r="M176" s="10" t="s">
        <v>702</v>
      </c>
      <c r="N176" s="10">
        <v>1.0</v>
      </c>
      <c r="O176" s="10" t="s">
        <v>51</v>
      </c>
      <c r="P176" s="18" t="s">
        <v>83</v>
      </c>
      <c r="Q176" s="10">
        <v>2.0867697E7</v>
      </c>
      <c r="R176" s="10">
        <v>0.19</v>
      </c>
      <c r="S176" s="10">
        <v>0.8</v>
      </c>
    </row>
    <row r="177">
      <c r="A177" s="10" t="s">
        <v>708</v>
      </c>
      <c r="B177" s="10" t="s">
        <v>709</v>
      </c>
      <c r="C177" s="12" t="s">
        <v>71</v>
      </c>
      <c r="D177" s="10">
        <v>0.0</v>
      </c>
      <c r="E177" s="10" t="s">
        <v>32</v>
      </c>
      <c r="F177" s="10" t="s">
        <v>175</v>
      </c>
      <c r="G177" s="10" t="s">
        <v>51</v>
      </c>
      <c r="H177" s="10" t="s">
        <v>51</v>
      </c>
      <c r="I177" s="10" t="s">
        <v>51</v>
      </c>
      <c r="J177" s="10" t="s">
        <v>51</v>
      </c>
      <c r="K177" s="10" t="s">
        <v>51</v>
      </c>
      <c r="L177" s="10" t="s">
        <v>51</v>
      </c>
      <c r="M177" s="10" t="s">
        <v>51</v>
      </c>
      <c r="N177" s="10" t="s">
        <v>51</v>
      </c>
      <c r="O177" s="10" t="s">
        <v>51</v>
      </c>
      <c r="P177" s="10" t="s">
        <v>51</v>
      </c>
      <c r="Q177" s="10" t="s">
        <v>51</v>
      </c>
      <c r="R177" s="10" t="s">
        <v>51</v>
      </c>
      <c r="S177" s="10" t="s">
        <v>51</v>
      </c>
    </row>
    <row r="178">
      <c r="A178" s="10" t="s">
        <v>710</v>
      </c>
      <c r="B178" s="10" t="s">
        <v>711</v>
      </c>
      <c r="C178" s="12" t="s">
        <v>71</v>
      </c>
      <c r="D178" s="10">
        <v>0.0</v>
      </c>
      <c r="E178" s="10" t="s">
        <v>32</v>
      </c>
      <c r="F178" s="20" t="s">
        <v>57</v>
      </c>
      <c r="G178" s="10">
        <v>8.52</v>
      </c>
      <c r="H178" s="10" t="s">
        <v>47</v>
      </c>
      <c r="I178" s="10">
        <v>2012.0</v>
      </c>
      <c r="J178" s="10" t="s">
        <v>111</v>
      </c>
      <c r="K178" s="29">
        <f t="shared" ref="K178:K211" si="20">Q178/N178/L178</f>
        <v>40367692</v>
      </c>
      <c r="L178" s="10">
        <v>1.0</v>
      </c>
      <c r="M178" s="10" t="s">
        <v>51</v>
      </c>
      <c r="N178" s="10">
        <v>1.0</v>
      </c>
      <c r="O178" s="10" t="s">
        <v>51</v>
      </c>
      <c r="P178" s="18" t="s">
        <v>73</v>
      </c>
      <c r="Q178" s="17">
        <v>4.0367692E7</v>
      </c>
      <c r="R178" s="10">
        <v>0.55</v>
      </c>
      <c r="S178" s="10">
        <v>0.8</v>
      </c>
    </row>
    <row r="179">
      <c r="A179" s="10" t="s">
        <v>713</v>
      </c>
      <c r="B179" s="10" t="s">
        <v>714</v>
      </c>
      <c r="C179" s="12" t="s">
        <v>71</v>
      </c>
      <c r="D179" s="10">
        <v>0.0</v>
      </c>
      <c r="E179" s="10" t="s">
        <v>32</v>
      </c>
      <c r="F179" s="10" t="s">
        <v>175</v>
      </c>
      <c r="G179" s="10">
        <v>0.09</v>
      </c>
      <c r="H179" s="10" t="s">
        <v>47</v>
      </c>
      <c r="I179" s="10">
        <v>2016.0</v>
      </c>
      <c r="J179" s="35" t="s">
        <v>68</v>
      </c>
      <c r="K179" s="29">
        <f t="shared" si="20"/>
        <v>896507438</v>
      </c>
      <c r="L179" s="10">
        <v>1.0</v>
      </c>
      <c r="M179" s="10" t="s">
        <v>51</v>
      </c>
      <c r="N179" s="10">
        <v>1.0</v>
      </c>
      <c r="O179" s="10" t="s">
        <v>51</v>
      </c>
      <c r="P179" s="18" t="s">
        <v>73</v>
      </c>
      <c r="Q179" s="35">
        <v>8.96507438E8</v>
      </c>
      <c r="R179" s="10">
        <v>0.05</v>
      </c>
      <c r="S179" s="10">
        <v>0.8</v>
      </c>
    </row>
    <row r="180">
      <c r="A180" s="10" t="s">
        <v>715</v>
      </c>
      <c r="B180" s="10" t="s">
        <v>716</v>
      </c>
      <c r="C180" s="12" t="s">
        <v>71</v>
      </c>
      <c r="D180" s="10">
        <v>0.0</v>
      </c>
      <c r="E180" s="10" t="s">
        <v>32</v>
      </c>
      <c r="F180" s="10" t="s">
        <v>175</v>
      </c>
      <c r="G180" s="10">
        <v>0.09</v>
      </c>
      <c r="H180" s="10" t="s">
        <v>47</v>
      </c>
      <c r="I180" s="10">
        <v>2016.0</v>
      </c>
      <c r="J180" s="35" t="s">
        <v>68</v>
      </c>
      <c r="K180" s="29">
        <f t="shared" si="20"/>
        <v>896507438</v>
      </c>
      <c r="L180" s="10">
        <v>1.0</v>
      </c>
      <c r="M180" s="10" t="s">
        <v>51</v>
      </c>
      <c r="N180" s="10">
        <v>1.0</v>
      </c>
      <c r="O180" s="10" t="s">
        <v>51</v>
      </c>
      <c r="P180" s="18" t="s">
        <v>73</v>
      </c>
      <c r="Q180" s="35">
        <v>8.96507438E8</v>
      </c>
      <c r="R180" s="10">
        <v>0.05</v>
      </c>
      <c r="S180" s="10">
        <v>0.8</v>
      </c>
    </row>
    <row r="181">
      <c r="A181" s="10" t="s">
        <v>717</v>
      </c>
      <c r="B181" s="10" t="s">
        <v>718</v>
      </c>
      <c r="C181" s="12" t="s">
        <v>71</v>
      </c>
      <c r="D181" s="10">
        <v>0.0</v>
      </c>
      <c r="E181" s="10" t="s">
        <v>32</v>
      </c>
      <c r="F181" s="10" t="s">
        <v>151</v>
      </c>
      <c r="G181" s="10">
        <v>4.72</v>
      </c>
      <c r="H181" s="10" t="s">
        <v>47</v>
      </c>
      <c r="I181" s="10">
        <v>2016.0</v>
      </c>
      <c r="J181" s="10" t="s">
        <v>68</v>
      </c>
      <c r="K181" s="29">
        <f t="shared" si="20"/>
        <v>68390203</v>
      </c>
      <c r="L181" s="10">
        <v>1.0</v>
      </c>
      <c r="M181" s="10" t="s">
        <v>51</v>
      </c>
      <c r="N181" s="10">
        <v>1.0</v>
      </c>
      <c r="O181" s="10" t="s">
        <v>51</v>
      </c>
      <c r="P181" s="18" t="s">
        <v>73</v>
      </c>
      <c r="Q181" s="10">
        <v>6.8390203E7</v>
      </c>
      <c r="R181" s="10">
        <v>0.05</v>
      </c>
      <c r="S181" s="10">
        <v>0.8</v>
      </c>
    </row>
    <row r="182">
      <c r="A182" s="10" t="s">
        <v>722</v>
      </c>
      <c r="B182" s="10" t="s">
        <v>723</v>
      </c>
      <c r="C182" s="12" t="s">
        <v>71</v>
      </c>
      <c r="D182" s="10">
        <v>0.0</v>
      </c>
      <c r="E182" s="12" t="s">
        <v>194</v>
      </c>
      <c r="F182" s="10" t="s">
        <v>151</v>
      </c>
      <c r="G182" s="61">
        <v>68.26</v>
      </c>
      <c r="H182" s="10" t="s">
        <v>47</v>
      </c>
      <c r="I182" s="10">
        <v>2012.0</v>
      </c>
      <c r="J182" s="10" t="s">
        <v>88</v>
      </c>
      <c r="K182" s="29">
        <f t="shared" si="20"/>
        <v>33180433</v>
      </c>
      <c r="L182" s="10">
        <v>1.0</v>
      </c>
      <c r="M182" s="10" t="s">
        <v>51</v>
      </c>
      <c r="N182" s="10">
        <v>1.0</v>
      </c>
      <c r="O182" s="10" t="s">
        <v>51</v>
      </c>
      <c r="P182" s="18" t="s">
        <v>73</v>
      </c>
      <c r="Q182" s="10">
        <v>3.3180433E7</v>
      </c>
      <c r="R182" s="10">
        <v>0.04</v>
      </c>
      <c r="S182" s="10">
        <v>0.8</v>
      </c>
    </row>
    <row r="183">
      <c r="A183" s="10" t="s">
        <v>725</v>
      </c>
      <c r="B183" s="10" t="s">
        <v>723</v>
      </c>
      <c r="C183" s="12" t="s">
        <v>71</v>
      </c>
      <c r="D183" s="10">
        <v>0.0</v>
      </c>
      <c r="E183" s="12" t="s">
        <v>194</v>
      </c>
      <c r="F183" s="10" t="s">
        <v>151</v>
      </c>
      <c r="G183" s="10">
        <v>1.0</v>
      </c>
      <c r="H183" s="10" t="s">
        <v>47</v>
      </c>
      <c r="I183" s="10">
        <v>2012.0</v>
      </c>
      <c r="J183" s="10" t="s">
        <v>396</v>
      </c>
      <c r="K183" s="29">
        <f t="shared" si="20"/>
        <v>275983886</v>
      </c>
      <c r="L183" s="10">
        <v>1.0</v>
      </c>
      <c r="M183" s="10" t="s">
        <v>51</v>
      </c>
      <c r="N183" s="10">
        <v>1.0</v>
      </c>
      <c r="O183" s="10" t="s">
        <v>51</v>
      </c>
      <c r="P183" s="18" t="s">
        <v>73</v>
      </c>
      <c r="Q183" s="10">
        <v>2.75983886E8</v>
      </c>
      <c r="R183" s="10">
        <v>0.04</v>
      </c>
      <c r="S183" s="10">
        <v>0.8</v>
      </c>
    </row>
    <row r="184">
      <c r="A184" s="10" t="s">
        <v>726</v>
      </c>
      <c r="B184" s="10" t="s">
        <v>728</v>
      </c>
      <c r="C184" s="12" t="s">
        <v>71</v>
      </c>
      <c r="D184" s="10">
        <v>0.0</v>
      </c>
      <c r="E184" s="12" t="s">
        <v>194</v>
      </c>
      <c r="F184" s="10" t="s">
        <v>151</v>
      </c>
      <c r="G184" s="25">
        <v>51.25</v>
      </c>
      <c r="H184" s="10" t="s">
        <v>47</v>
      </c>
      <c r="I184" s="10">
        <v>2016.0</v>
      </c>
      <c r="J184" s="10" t="s">
        <v>68</v>
      </c>
      <c r="K184" s="29">
        <f t="shared" si="20"/>
        <v>61043754</v>
      </c>
      <c r="L184" s="10">
        <v>1.0</v>
      </c>
      <c r="M184" s="10" t="s">
        <v>51</v>
      </c>
      <c r="N184" s="10">
        <v>1.0</v>
      </c>
      <c r="O184" s="10" t="s">
        <v>51</v>
      </c>
      <c r="P184" s="18" t="s">
        <v>73</v>
      </c>
      <c r="Q184" s="10">
        <v>6.1043754E7</v>
      </c>
      <c r="R184" s="10">
        <v>0.05</v>
      </c>
      <c r="S184" s="10">
        <v>0.8</v>
      </c>
    </row>
    <row r="185">
      <c r="A185" s="10" t="s">
        <v>730</v>
      </c>
      <c r="B185" s="10" t="s">
        <v>731</v>
      </c>
      <c r="C185" s="12" t="s">
        <v>71</v>
      </c>
      <c r="D185" s="50">
        <v>1.0</v>
      </c>
      <c r="E185" s="12" t="s">
        <v>186</v>
      </c>
      <c r="F185" s="10" t="s">
        <v>151</v>
      </c>
      <c r="G185" s="62">
        <v>0.03</v>
      </c>
      <c r="H185" s="64" t="s">
        <v>47</v>
      </c>
      <c r="I185" s="53">
        <v>2016.0</v>
      </c>
      <c r="J185" s="64" t="s">
        <v>68</v>
      </c>
      <c r="K185" s="29">
        <f t="shared" si="20"/>
        <v>182505311.8</v>
      </c>
      <c r="L185" s="10">
        <v>0.0126</v>
      </c>
      <c r="M185" s="10" t="s">
        <v>735</v>
      </c>
      <c r="N185" s="10">
        <v>0.381</v>
      </c>
      <c r="O185" s="10" t="s">
        <v>735</v>
      </c>
      <c r="P185" s="18" t="s">
        <v>73</v>
      </c>
      <c r="Q185" s="10">
        <v>876135.0</v>
      </c>
      <c r="R185" s="10">
        <v>0.04</v>
      </c>
      <c r="S185" s="10">
        <v>0.8</v>
      </c>
    </row>
    <row r="186">
      <c r="A186" s="10" t="s">
        <v>736</v>
      </c>
      <c r="B186" s="10" t="s">
        <v>737</v>
      </c>
      <c r="C186" s="12" t="s">
        <v>71</v>
      </c>
      <c r="D186" s="10">
        <v>0.0</v>
      </c>
      <c r="E186" s="12" t="s">
        <v>194</v>
      </c>
      <c r="F186" s="10" t="s">
        <v>151</v>
      </c>
      <c r="G186" s="25">
        <v>46.22</v>
      </c>
      <c r="H186" s="10" t="s">
        <v>47</v>
      </c>
      <c r="I186" s="10">
        <v>2012.0</v>
      </c>
      <c r="J186" s="10" t="s">
        <v>88</v>
      </c>
      <c r="K186" s="29">
        <f t="shared" si="20"/>
        <v>15080194.67</v>
      </c>
      <c r="L186" s="10">
        <v>0.75</v>
      </c>
      <c r="M186" s="10" t="s">
        <v>738</v>
      </c>
      <c r="N186" s="10">
        <v>1.0</v>
      </c>
      <c r="O186" s="10" t="s">
        <v>51</v>
      </c>
      <c r="P186" s="18" t="s">
        <v>83</v>
      </c>
      <c r="Q186" s="10">
        <v>1.1310146E7</v>
      </c>
      <c r="R186" s="10">
        <v>0.04</v>
      </c>
      <c r="S186" s="10">
        <v>0.8</v>
      </c>
    </row>
    <row r="187">
      <c r="A187" s="10" t="s">
        <v>739</v>
      </c>
      <c r="B187" s="10" t="s">
        <v>740</v>
      </c>
      <c r="C187" s="12" t="s">
        <v>71</v>
      </c>
      <c r="D187" s="10">
        <v>1.0</v>
      </c>
      <c r="E187" s="10" t="s">
        <v>32</v>
      </c>
      <c r="F187" s="10" t="s">
        <v>33</v>
      </c>
      <c r="G187" s="10">
        <v>4.9</v>
      </c>
      <c r="H187" s="10" t="s">
        <v>47</v>
      </c>
      <c r="I187" s="10">
        <v>2016.0</v>
      </c>
      <c r="J187" s="10" t="s">
        <v>68</v>
      </c>
      <c r="K187" s="29">
        <f t="shared" si="20"/>
        <v>104114139</v>
      </c>
      <c r="L187" s="10">
        <v>1.0</v>
      </c>
      <c r="M187" s="10" t="s">
        <v>51</v>
      </c>
      <c r="N187" s="10">
        <v>1.0</v>
      </c>
      <c r="O187" s="10" t="s">
        <v>51</v>
      </c>
      <c r="P187" s="18" t="s">
        <v>73</v>
      </c>
      <c r="Q187" s="10">
        <v>1.04114139E8</v>
      </c>
      <c r="R187" s="10">
        <v>0.52</v>
      </c>
      <c r="S187" s="10">
        <v>0.8</v>
      </c>
    </row>
    <row r="188">
      <c r="A188" s="10" t="s">
        <v>741</v>
      </c>
      <c r="B188" s="10" t="s">
        <v>742</v>
      </c>
      <c r="C188" s="12" t="s">
        <v>71</v>
      </c>
      <c r="D188" s="10">
        <v>1.0</v>
      </c>
      <c r="E188" s="12" t="s">
        <v>194</v>
      </c>
      <c r="F188" s="10" t="s">
        <v>151</v>
      </c>
      <c r="G188" s="10">
        <v>125.4</v>
      </c>
      <c r="H188" s="10" t="s">
        <v>47</v>
      </c>
      <c r="I188" s="10">
        <v>2008.0</v>
      </c>
      <c r="J188" s="10" t="s">
        <v>743</v>
      </c>
      <c r="K188" s="29">
        <f t="shared" si="20"/>
        <v>29747930</v>
      </c>
      <c r="L188" s="10">
        <v>0.8</v>
      </c>
      <c r="M188" s="10" t="s">
        <v>744</v>
      </c>
      <c r="N188" s="10">
        <v>1.0</v>
      </c>
      <c r="O188" s="10" t="s">
        <v>51</v>
      </c>
      <c r="P188" s="18" t="s">
        <v>83</v>
      </c>
      <c r="Q188" s="10">
        <v>2.3798344E7</v>
      </c>
      <c r="R188" s="10">
        <v>0.04</v>
      </c>
      <c r="S188" s="10">
        <v>0.8</v>
      </c>
    </row>
    <row r="189">
      <c r="A189" s="10" t="s">
        <v>745</v>
      </c>
      <c r="B189" s="10" t="s">
        <v>746</v>
      </c>
      <c r="C189" s="12" t="s">
        <v>71</v>
      </c>
      <c r="D189" s="10">
        <v>1.0</v>
      </c>
      <c r="E189" s="12" t="s">
        <v>194</v>
      </c>
      <c r="F189" s="10" t="s">
        <v>151</v>
      </c>
      <c r="G189" s="10">
        <v>0.37</v>
      </c>
      <c r="H189" s="10" t="s">
        <v>47</v>
      </c>
      <c r="I189" s="10">
        <v>2010.0</v>
      </c>
      <c r="J189" s="10" t="s">
        <v>747</v>
      </c>
      <c r="K189" s="29">
        <f t="shared" si="20"/>
        <v>317520123</v>
      </c>
      <c r="L189" s="10">
        <v>1.0</v>
      </c>
      <c r="M189" s="10" t="s">
        <v>51</v>
      </c>
      <c r="N189" s="10">
        <v>1.0</v>
      </c>
      <c r="O189" s="10" t="s">
        <v>51</v>
      </c>
      <c r="P189" s="18" t="s">
        <v>73</v>
      </c>
      <c r="Q189" s="10">
        <v>3.17520123E8</v>
      </c>
      <c r="R189" s="10">
        <v>0.04</v>
      </c>
      <c r="S189" s="10">
        <v>0.8</v>
      </c>
    </row>
    <row r="190">
      <c r="A190" s="10" t="s">
        <v>748</v>
      </c>
      <c r="B190" s="10" t="s">
        <v>749</v>
      </c>
      <c r="C190" s="12" t="s">
        <v>71</v>
      </c>
      <c r="D190" s="10">
        <v>1.0</v>
      </c>
      <c r="E190" s="12" t="s">
        <v>186</v>
      </c>
      <c r="F190" s="10" t="s">
        <v>151</v>
      </c>
      <c r="G190" s="10">
        <v>0.37</v>
      </c>
      <c r="H190" s="10" t="s">
        <v>47</v>
      </c>
      <c r="I190" s="10">
        <v>2010.0</v>
      </c>
      <c r="J190" s="10" t="s">
        <v>747</v>
      </c>
      <c r="K190" s="29">
        <f t="shared" si="20"/>
        <v>317520123</v>
      </c>
      <c r="L190" s="10">
        <v>1.0</v>
      </c>
      <c r="M190" s="10" t="s">
        <v>51</v>
      </c>
      <c r="N190" s="10">
        <v>1.0</v>
      </c>
      <c r="O190" s="10" t="s">
        <v>51</v>
      </c>
      <c r="P190" s="18" t="s">
        <v>73</v>
      </c>
      <c r="Q190" s="10">
        <v>3.17520123E8</v>
      </c>
      <c r="R190" s="10">
        <v>0.04</v>
      </c>
      <c r="S190" s="10">
        <v>0.8</v>
      </c>
    </row>
    <row r="191">
      <c r="A191" s="10" t="s">
        <v>750</v>
      </c>
      <c r="B191" s="10" t="s">
        <v>751</v>
      </c>
      <c r="C191" s="12" t="s">
        <v>71</v>
      </c>
      <c r="D191" s="10">
        <v>1.0</v>
      </c>
      <c r="E191" s="12" t="s">
        <v>194</v>
      </c>
      <c r="F191" s="10" t="s">
        <v>151</v>
      </c>
      <c r="G191" s="61">
        <v>101.05</v>
      </c>
      <c r="H191" s="10" t="s">
        <v>47</v>
      </c>
      <c r="I191" s="10">
        <v>2012.0</v>
      </c>
      <c r="J191" s="10" t="s">
        <v>88</v>
      </c>
      <c r="K191" s="29">
        <f t="shared" si="20"/>
        <v>19381239</v>
      </c>
      <c r="L191" s="10">
        <v>1.0</v>
      </c>
      <c r="M191" s="10" t="s">
        <v>51</v>
      </c>
      <c r="N191" s="10">
        <v>1.0</v>
      </c>
      <c r="O191" s="10" t="s">
        <v>51</v>
      </c>
      <c r="P191" s="18" t="s">
        <v>73</v>
      </c>
      <c r="Q191" s="10">
        <v>1.9381239E7</v>
      </c>
      <c r="R191" s="10">
        <v>0.04</v>
      </c>
      <c r="S191" s="10">
        <v>0.8</v>
      </c>
    </row>
    <row r="192">
      <c r="A192" s="10" t="s">
        <v>752</v>
      </c>
      <c r="B192" s="10" t="s">
        <v>753</v>
      </c>
      <c r="C192" s="12" t="s">
        <v>71</v>
      </c>
      <c r="D192" s="10">
        <v>1.0</v>
      </c>
      <c r="E192" s="12" t="s">
        <v>194</v>
      </c>
      <c r="F192" s="10" t="s">
        <v>151</v>
      </c>
      <c r="G192" s="25">
        <v>1191.86</v>
      </c>
      <c r="H192" s="10" t="s">
        <v>431</v>
      </c>
      <c r="I192" s="10">
        <v>2002.0</v>
      </c>
      <c r="J192" s="10" t="s">
        <v>432</v>
      </c>
      <c r="K192" s="29">
        <f t="shared" si="20"/>
        <v>1254950</v>
      </c>
      <c r="L192" s="10">
        <v>1.0</v>
      </c>
      <c r="M192" s="10" t="s">
        <v>51</v>
      </c>
      <c r="N192" s="10">
        <v>1.0</v>
      </c>
      <c r="O192" s="10" t="s">
        <v>51</v>
      </c>
      <c r="P192" s="18" t="s">
        <v>73</v>
      </c>
      <c r="Q192" s="10">
        <v>1254950.0</v>
      </c>
      <c r="R192" s="10">
        <v>0.04</v>
      </c>
      <c r="S192" s="10">
        <v>0.8</v>
      </c>
    </row>
    <row r="193">
      <c r="A193" s="10" t="s">
        <v>754</v>
      </c>
      <c r="B193" s="10" t="s">
        <v>755</v>
      </c>
      <c r="C193" s="12" t="s">
        <v>71</v>
      </c>
      <c r="D193" s="10">
        <v>0.0</v>
      </c>
      <c r="E193" s="10" t="s">
        <v>32</v>
      </c>
      <c r="F193" s="10" t="s">
        <v>151</v>
      </c>
      <c r="G193" s="25">
        <v>1.85</v>
      </c>
      <c r="H193" s="10" t="s">
        <v>47</v>
      </c>
      <c r="I193" s="10">
        <v>2016.0</v>
      </c>
      <c r="J193" s="10" t="s">
        <v>68</v>
      </c>
      <c r="K193" s="29">
        <f t="shared" si="20"/>
        <v>275983886</v>
      </c>
      <c r="L193" s="10">
        <v>0.5</v>
      </c>
      <c r="M193" s="10" t="s">
        <v>756</v>
      </c>
      <c r="N193" s="10">
        <v>1.0</v>
      </c>
      <c r="O193" s="10" t="s">
        <v>51</v>
      </c>
      <c r="P193" s="18" t="s">
        <v>83</v>
      </c>
      <c r="Q193" s="10">
        <v>1.37991943E8</v>
      </c>
      <c r="R193" s="10">
        <v>0.04</v>
      </c>
      <c r="S193" s="10">
        <v>0.8</v>
      </c>
    </row>
    <row r="194">
      <c r="A194" s="10" t="s">
        <v>757</v>
      </c>
      <c r="B194" s="10" t="s">
        <v>758</v>
      </c>
      <c r="C194" s="12" t="s">
        <v>71</v>
      </c>
      <c r="D194" s="10">
        <v>0.0</v>
      </c>
      <c r="E194" s="12" t="s">
        <v>194</v>
      </c>
      <c r="F194" s="10" t="s">
        <v>151</v>
      </c>
      <c r="G194" s="17">
        <v>24700.0</v>
      </c>
      <c r="H194" s="10" t="s">
        <v>759</v>
      </c>
      <c r="I194" s="10">
        <v>2006.0</v>
      </c>
      <c r="J194" s="10" t="s">
        <v>447</v>
      </c>
      <c r="K194" s="29">
        <f t="shared" si="20"/>
        <v>32464182</v>
      </c>
      <c r="L194" s="10">
        <v>1.0</v>
      </c>
      <c r="M194" s="10" t="s">
        <v>51</v>
      </c>
      <c r="N194" s="10">
        <v>1.0</v>
      </c>
      <c r="O194" s="10" t="s">
        <v>51</v>
      </c>
      <c r="P194" s="18" t="s">
        <v>73</v>
      </c>
      <c r="Q194" s="10">
        <v>3.2464182E7</v>
      </c>
      <c r="R194" s="10">
        <v>0.04</v>
      </c>
      <c r="S194" s="10">
        <v>0.8</v>
      </c>
    </row>
    <row r="195">
      <c r="A195" s="10" t="s">
        <v>760</v>
      </c>
      <c r="B195" s="10" t="s">
        <v>761</v>
      </c>
      <c r="C195" s="12" t="s">
        <v>71</v>
      </c>
      <c r="D195" s="10">
        <v>1.0</v>
      </c>
      <c r="E195" s="12" t="s">
        <v>194</v>
      </c>
      <c r="F195" s="10" t="s">
        <v>33</v>
      </c>
      <c r="G195" s="25">
        <v>64.36</v>
      </c>
      <c r="H195" s="10" t="s">
        <v>47</v>
      </c>
      <c r="I195" s="10">
        <v>2016.0</v>
      </c>
      <c r="J195" s="10" t="s">
        <v>68</v>
      </c>
      <c r="K195" s="29">
        <f t="shared" si="20"/>
        <v>7498607</v>
      </c>
      <c r="L195" s="10">
        <v>1.0</v>
      </c>
      <c r="M195" s="10" t="s">
        <v>51</v>
      </c>
      <c r="N195" s="10">
        <v>1.0</v>
      </c>
      <c r="O195" s="10" t="s">
        <v>51</v>
      </c>
      <c r="P195" s="18" t="s">
        <v>73</v>
      </c>
      <c r="Q195" s="10">
        <v>7498607.0</v>
      </c>
      <c r="R195" s="10">
        <v>0.05</v>
      </c>
      <c r="S195" s="10">
        <v>0.8</v>
      </c>
    </row>
    <row r="196">
      <c r="A196" s="10" t="s">
        <v>762</v>
      </c>
      <c r="B196" s="10" t="s">
        <v>763</v>
      </c>
      <c r="C196" s="12" t="s">
        <v>71</v>
      </c>
      <c r="D196" s="10">
        <v>0.0</v>
      </c>
      <c r="E196" s="12" t="s">
        <v>194</v>
      </c>
      <c r="F196" s="10" t="s">
        <v>33</v>
      </c>
      <c r="G196" s="10">
        <v>13.43</v>
      </c>
      <c r="H196" s="10" t="s">
        <v>47</v>
      </c>
      <c r="I196" s="10">
        <v>2012.0</v>
      </c>
      <c r="J196" s="10" t="s">
        <v>68</v>
      </c>
      <c r="K196" s="29">
        <f t="shared" si="20"/>
        <v>1700448</v>
      </c>
      <c r="L196" s="10">
        <v>1.0</v>
      </c>
      <c r="M196" s="10" t="s">
        <v>51</v>
      </c>
      <c r="N196" s="10">
        <v>1.0</v>
      </c>
      <c r="O196" s="10" t="s">
        <v>51</v>
      </c>
      <c r="P196" s="18" t="s">
        <v>73</v>
      </c>
      <c r="Q196" s="10">
        <v>1700448.0</v>
      </c>
      <c r="R196" s="10">
        <v>0.05</v>
      </c>
      <c r="S196" s="10">
        <v>0.8</v>
      </c>
    </row>
    <row r="197">
      <c r="A197" s="10" t="s">
        <v>764</v>
      </c>
      <c r="B197" s="10" t="s">
        <v>765</v>
      </c>
      <c r="C197" s="12" t="s">
        <v>71</v>
      </c>
      <c r="D197" s="10">
        <v>1.0</v>
      </c>
      <c r="E197" s="12" t="s">
        <v>194</v>
      </c>
      <c r="F197" s="10" t="s">
        <v>114</v>
      </c>
      <c r="G197" s="10">
        <v>153.27</v>
      </c>
      <c r="H197" s="10" t="s">
        <v>47</v>
      </c>
      <c r="I197" s="10">
        <v>2012.0</v>
      </c>
      <c r="J197" s="10" t="s">
        <v>68</v>
      </c>
      <c r="K197" s="29">
        <f t="shared" si="20"/>
        <v>4719014</v>
      </c>
      <c r="L197" s="10">
        <v>1.0</v>
      </c>
      <c r="M197" s="10" t="s">
        <v>51</v>
      </c>
      <c r="N197" s="10">
        <v>1.0</v>
      </c>
      <c r="O197" s="10" t="s">
        <v>51</v>
      </c>
      <c r="P197" s="18" t="s">
        <v>73</v>
      </c>
      <c r="Q197" s="10">
        <v>4719014.0</v>
      </c>
      <c r="R197" s="10">
        <v>0.037</v>
      </c>
      <c r="S197" s="10">
        <v>0.8</v>
      </c>
    </row>
    <row r="198">
      <c r="A198" s="10" t="s">
        <v>766</v>
      </c>
      <c r="B198" s="10" t="s">
        <v>767</v>
      </c>
      <c r="C198" s="12" t="s">
        <v>71</v>
      </c>
      <c r="D198" s="10">
        <v>1.0</v>
      </c>
      <c r="E198" s="10" t="s">
        <v>32</v>
      </c>
      <c r="F198" s="20" t="s">
        <v>57</v>
      </c>
      <c r="G198" s="10">
        <v>3.63</v>
      </c>
      <c r="H198" s="10" t="s">
        <v>47</v>
      </c>
      <c r="I198" s="10">
        <v>2011.0</v>
      </c>
      <c r="J198" s="10" t="s">
        <v>627</v>
      </c>
      <c r="K198" s="29">
        <f t="shared" si="20"/>
        <v>33275806.45</v>
      </c>
      <c r="L198" s="10">
        <v>0.186</v>
      </c>
      <c r="M198" s="10" t="s">
        <v>768</v>
      </c>
      <c r="N198" s="10">
        <v>0.39</v>
      </c>
      <c r="O198" s="10" t="s">
        <v>769</v>
      </c>
      <c r="P198" s="18" t="s">
        <v>83</v>
      </c>
      <c r="Q198" s="10">
        <v>2413827.0</v>
      </c>
      <c r="R198" s="10">
        <v>0.2734</v>
      </c>
      <c r="S198" s="10">
        <v>0.8</v>
      </c>
    </row>
    <row r="199">
      <c r="A199" s="10" t="s">
        <v>770</v>
      </c>
      <c r="B199" s="10" t="s">
        <v>771</v>
      </c>
      <c r="C199" s="12" t="s">
        <v>71</v>
      </c>
      <c r="D199" s="10">
        <v>1.0</v>
      </c>
      <c r="E199" s="12" t="s">
        <v>194</v>
      </c>
      <c r="F199" s="10" t="s">
        <v>114</v>
      </c>
      <c r="G199" s="10">
        <v>16.48</v>
      </c>
      <c r="H199" s="10" t="s">
        <v>47</v>
      </c>
      <c r="I199" s="10">
        <v>2012.0</v>
      </c>
      <c r="J199" s="10" t="s">
        <v>68</v>
      </c>
      <c r="K199" s="29">
        <f t="shared" si="20"/>
        <v>25830863</v>
      </c>
      <c r="L199" s="10">
        <v>1.0</v>
      </c>
      <c r="M199" s="10" t="s">
        <v>51</v>
      </c>
      <c r="N199" s="10">
        <v>1.0</v>
      </c>
      <c r="O199" s="10" t="s">
        <v>51</v>
      </c>
      <c r="P199" s="18" t="s">
        <v>73</v>
      </c>
      <c r="Q199" s="10">
        <v>2.5830863E7</v>
      </c>
      <c r="R199" s="10">
        <v>0.037</v>
      </c>
      <c r="S199" s="10">
        <v>0.8</v>
      </c>
    </row>
    <row r="200">
      <c r="A200" s="10" t="s">
        <v>772</v>
      </c>
      <c r="B200" s="10" t="s">
        <v>771</v>
      </c>
      <c r="C200" s="12" t="s">
        <v>71</v>
      </c>
      <c r="D200" s="10">
        <v>1.0</v>
      </c>
      <c r="E200" s="12" t="s">
        <v>194</v>
      </c>
      <c r="F200" s="10" t="s">
        <v>114</v>
      </c>
      <c r="G200" s="10">
        <v>10.28</v>
      </c>
      <c r="H200" s="10" t="s">
        <v>47</v>
      </c>
      <c r="I200" s="10">
        <v>2012.0</v>
      </c>
      <c r="J200" s="10" t="s">
        <v>68</v>
      </c>
      <c r="K200" s="29">
        <f t="shared" si="20"/>
        <v>29060345</v>
      </c>
      <c r="L200" s="10">
        <v>1.0</v>
      </c>
      <c r="M200" s="10" t="s">
        <v>51</v>
      </c>
      <c r="N200" s="10">
        <v>1.0</v>
      </c>
      <c r="O200" s="10" t="s">
        <v>51</v>
      </c>
      <c r="P200" s="18" t="s">
        <v>73</v>
      </c>
      <c r="Q200" s="10">
        <v>2.9060345E7</v>
      </c>
      <c r="R200" s="10">
        <v>0.023</v>
      </c>
      <c r="S200" s="10">
        <v>0.8</v>
      </c>
    </row>
    <row r="201">
      <c r="A201" s="10" t="s">
        <v>773</v>
      </c>
      <c r="B201" s="10" t="s">
        <v>774</v>
      </c>
      <c r="C201" s="12" t="s">
        <v>71</v>
      </c>
      <c r="D201" s="10">
        <v>1.0</v>
      </c>
      <c r="E201" s="12" t="s">
        <v>194</v>
      </c>
      <c r="F201" s="10" t="s">
        <v>151</v>
      </c>
      <c r="G201" s="10">
        <v>22.86</v>
      </c>
      <c r="H201" s="10" t="s">
        <v>47</v>
      </c>
      <c r="I201" s="10">
        <v>2012.0</v>
      </c>
      <c r="J201" s="10" t="s">
        <v>68</v>
      </c>
      <c r="K201" s="29">
        <f t="shared" si="20"/>
        <v>3184811</v>
      </c>
      <c r="L201" s="10">
        <v>1.0</v>
      </c>
      <c r="M201" s="10" t="s">
        <v>51</v>
      </c>
      <c r="N201" s="10">
        <v>1.0</v>
      </c>
      <c r="O201" s="10" t="s">
        <v>51</v>
      </c>
      <c r="P201" s="18" t="s">
        <v>73</v>
      </c>
      <c r="Q201" s="10">
        <v>3184811.0</v>
      </c>
      <c r="R201" s="10">
        <v>0.3</v>
      </c>
      <c r="S201" s="10">
        <v>0.8</v>
      </c>
    </row>
    <row r="202">
      <c r="A202" s="10" t="s">
        <v>775</v>
      </c>
      <c r="B202" s="10" t="s">
        <v>776</v>
      </c>
      <c r="C202" s="12" t="s">
        <v>71</v>
      </c>
      <c r="D202" s="10">
        <v>1.0</v>
      </c>
      <c r="E202" s="12" t="s">
        <v>194</v>
      </c>
      <c r="F202" s="10" t="s">
        <v>114</v>
      </c>
      <c r="G202" s="10">
        <v>82.57</v>
      </c>
      <c r="H202" s="10" t="s">
        <v>47</v>
      </c>
      <c r="I202" s="10">
        <v>2012.0</v>
      </c>
      <c r="J202" s="10" t="s">
        <v>68</v>
      </c>
      <c r="K202" s="29">
        <f t="shared" si="20"/>
        <v>1720037</v>
      </c>
      <c r="L202" s="10">
        <v>1.0</v>
      </c>
      <c r="M202" s="10" t="s">
        <v>51</v>
      </c>
      <c r="N202" s="10">
        <v>1.0</v>
      </c>
      <c r="O202" s="10" t="s">
        <v>51</v>
      </c>
      <c r="P202" s="18" t="s">
        <v>73</v>
      </c>
      <c r="Q202" s="10">
        <v>1720037.0</v>
      </c>
      <c r="R202" s="10">
        <v>0.023</v>
      </c>
      <c r="S202" s="10">
        <v>0.8</v>
      </c>
    </row>
    <row r="203">
      <c r="A203" s="10" t="s">
        <v>777</v>
      </c>
      <c r="B203" s="10" t="s">
        <v>778</v>
      </c>
      <c r="C203" s="12" t="s">
        <v>71</v>
      </c>
      <c r="D203" s="10">
        <v>0.0</v>
      </c>
      <c r="E203" s="10" t="s">
        <v>32</v>
      </c>
      <c r="F203" s="10" t="s">
        <v>114</v>
      </c>
      <c r="G203" s="10">
        <v>3.61</v>
      </c>
      <c r="H203" s="10" t="s">
        <v>47</v>
      </c>
      <c r="I203" s="10">
        <v>2012.0</v>
      </c>
      <c r="J203" s="10" t="s">
        <v>68</v>
      </c>
      <c r="K203" s="29">
        <f t="shared" si="20"/>
        <v>5441547</v>
      </c>
      <c r="L203" s="10">
        <v>1.0</v>
      </c>
      <c r="M203" s="10" t="s">
        <v>51</v>
      </c>
      <c r="N203" s="10">
        <v>1.0</v>
      </c>
      <c r="O203" s="10" t="s">
        <v>51</v>
      </c>
      <c r="P203" s="18" t="s">
        <v>73</v>
      </c>
      <c r="Q203" s="10">
        <v>5441547.0</v>
      </c>
      <c r="R203" s="10">
        <v>0.01</v>
      </c>
      <c r="S203" s="10">
        <v>0.8</v>
      </c>
    </row>
    <row r="204">
      <c r="A204" s="10" t="s">
        <v>779</v>
      </c>
      <c r="B204" s="10" t="s">
        <v>780</v>
      </c>
      <c r="C204" s="12" t="s">
        <v>71</v>
      </c>
      <c r="D204" s="10">
        <v>0.0</v>
      </c>
      <c r="E204" s="12" t="s">
        <v>194</v>
      </c>
      <c r="F204" s="10" t="s">
        <v>114</v>
      </c>
      <c r="G204" s="22">
        <v>6.58</v>
      </c>
      <c r="H204" s="22" t="s">
        <v>47</v>
      </c>
      <c r="I204" s="22">
        <v>2016.0</v>
      </c>
      <c r="J204" s="22" t="s">
        <v>68</v>
      </c>
      <c r="K204" s="29">
        <f t="shared" si="20"/>
        <v>19775899</v>
      </c>
      <c r="L204" s="10">
        <v>1.0</v>
      </c>
      <c r="M204" s="10" t="s">
        <v>51</v>
      </c>
      <c r="N204" s="10">
        <v>1.0</v>
      </c>
      <c r="O204" s="10" t="s">
        <v>51</v>
      </c>
      <c r="P204" s="18" t="s">
        <v>73</v>
      </c>
      <c r="Q204" s="22">
        <v>1.9775899E7</v>
      </c>
      <c r="R204" s="22">
        <v>0.05</v>
      </c>
      <c r="S204" s="22">
        <v>0.8</v>
      </c>
    </row>
    <row r="205">
      <c r="A205" s="10" t="s">
        <v>781</v>
      </c>
      <c r="B205" s="10" t="s">
        <v>782</v>
      </c>
      <c r="C205" s="12" t="s">
        <v>71</v>
      </c>
      <c r="D205" s="10">
        <v>0.0</v>
      </c>
      <c r="E205" s="12" t="s">
        <v>194</v>
      </c>
      <c r="F205" s="10" t="s">
        <v>114</v>
      </c>
      <c r="G205" s="25">
        <v>7.73</v>
      </c>
      <c r="H205" s="10" t="s">
        <v>47</v>
      </c>
      <c r="I205" s="10">
        <v>2016.0</v>
      </c>
      <c r="J205" s="10" t="s">
        <v>68</v>
      </c>
      <c r="K205" s="29">
        <f t="shared" si="20"/>
        <v>27467331</v>
      </c>
      <c r="L205" s="10">
        <v>1.0</v>
      </c>
      <c r="M205" s="10" t="s">
        <v>51</v>
      </c>
      <c r="N205" s="10">
        <v>1.0</v>
      </c>
      <c r="O205" s="10" t="s">
        <v>51</v>
      </c>
      <c r="P205" s="18" t="s">
        <v>73</v>
      </c>
      <c r="Q205" s="10">
        <v>2.7467331E7</v>
      </c>
      <c r="R205" s="10">
        <v>0.05</v>
      </c>
      <c r="S205" s="10">
        <v>0.8</v>
      </c>
    </row>
    <row r="206">
      <c r="A206" s="10" t="s">
        <v>783</v>
      </c>
      <c r="B206" s="10" t="s">
        <v>784</v>
      </c>
      <c r="C206" s="12" t="s">
        <v>71</v>
      </c>
      <c r="D206" s="10">
        <v>0.0</v>
      </c>
      <c r="E206" s="10" t="s">
        <v>32</v>
      </c>
      <c r="F206" s="10" t="s">
        <v>114</v>
      </c>
      <c r="G206" s="19">
        <v>149.988</v>
      </c>
      <c r="H206" s="10" t="s">
        <v>77</v>
      </c>
      <c r="I206" s="10">
        <v>2009.0</v>
      </c>
      <c r="J206" s="10" t="s">
        <v>785</v>
      </c>
      <c r="K206" s="29">
        <f t="shared" si="20"/>
        <v>77161</v>
      </c>
      <c r="L206" s="10">
        <v>1.0</v>
      </c>
      <c r="M206" s="10" t="s">
        <v>51</v>
      </c>
      <c r="N206" s="10">
        <v>1.0</v>
      </c>
      <c r="O206" s="10" t="s">
        <v>51</v>
      </c>
      <c r="P206" s="18" t="s">
        <v>73</v>
      </c>
      <c r="Q206" s="10">
        <v>77161.0</v>
      </c>
      <c r="R206" s="10">
        <v>0.05</v>
      </c>
      <c r="S206" s="10">
        <v>0.8</v>
      </c>
    </row>
    <row r="207">
      <c r="A207" s="10" t="s">
        <v>786</v>
      </c>
      <c r="B207" s="10" t="s">
        <v>788</v>
      </c>
      <c r="C207" s="12" t="s">
        <v>71</v>
      </c>
      <c r="D207" s="10">
        <v>0.0</v>
      </c>
      <c r="E207" s="10" t="s">
        <v>32</v>
      </c>
      <c r="F207" s="10" t="s">
        <v>114</v>
      </c>
      <c r="G207" s="29">
        <f t="shared" ref="G207:G208" si="21">179*0.1</f>
        <v>17.9</v>
      </c>
      <c r="H207" s="10" t="s">
        <v>47</v>
      </c>
      <c r="I207" s="10">
        <v>2012.0</v>
      </c>
      <c r="J207" s="10" t="s">
        <v>68</v>
      </c>
      <c r="K207" s="29">
        <f t="shared" si="20"/>
        <v>1002647871</v>
      </c>
      <c r="L207" s="10">
        <v>0.03</v>
      </c>
      <c r="M207" s="10" t="s">
        <v>789</v>
      </c>
      <c r="N207" s="10">
        <f>((36+29)/36)</f>
        <v>1.805555556</v>
      </c>
      <c r="O207" s="10" t="s">
        <v>790</v>
      </c>
      <c r="P207" s="18" t="s">
        <v>83</v>
      </c>
      <c r="Q207" s="17">
        <v>5.4310093E7</v>
      </c>
      <c r="R207" s="10">
        <v>0.01</v>
      </c>
      <c r="S207" s="10">
        <v>0.8</v>
      </c>
    </row>
    <row r="208">
      <c r="A208" s="10" t="s">
        <v>791</v>
      </c>
      <c r="B208" s="10" t="s">
        <v>792</v>
      </c>
      <c r="C208" s="12" t="s">
        <v>71</v>
      </c>
      <c r="D208" s="10">
        <v>0.0</v>
      </c>
      <c r="E208" s="10" t="s">
        <v>32</v>
      </c>
      <c r="F208" s="10" t="s">
        <v>151</v>
      </c>
      <c r="G208" s="29">
        <f t="shared" si="21"/>
        <v>17.9</v>
      </c>
      <c r="H208" s="10" t="s">
        <v>47</v>
      </c>
      <c r="I208" s="10">
        <v>2012.0</v>
      </c>
      <c r="J208" s="10" t="s">
        <v>68</v>
      </c>
      <c r="K208" s="29">
        <f t="shared" si="20"/>
        <v>856663333.3</v>
      </c>
      <c r="L208" s="10">
        <v>0.03</v>
      </c>
      <c r="M208" s="10" t="s">
        <v>793</v>
      </c>
      <c r="N208" s="10">
        <v>0.01</v>
      </c>
      <c r="O208" s="10" t="s">
        <v>795</v>
      </c>
      <c r="P208" s="10" t="s">
        <v>83</v>
      </c>
      <c r="Q208" s="17">
        <v>256999.0</v>
      </c>
      <c r="R208" s="10">
        <v>0.01</v>
      </c>
      <c r="S208" s="10">
        <v>0.8</v>
      </c>
    </row>
    <row r="209">
      <c r="A209" s="10" t="s">
        <v>797</v>
      </c>
      <c r="B209" s="10" t="s">
        <v>798</v>
      </c>
      <c r="C209" s="12" t="s">
        <v>71</v>
      </c>
      <c r="D209" s="10">
        <v>1.0</v>
      </c>
      <c r="E209" s="12" t="s">
        <v>186</v>
      </c>
      <c r="F209" s="10" t="s">
        <v>151</v>
      </c>
      <c r="G209" s="29">
        <f>179/20</f>
        <v>8.95</v>
      </c>
      <c r="H209" s="10" t="s">
        <v>47</v>
      </c>
      <c r="I209" s="10">
        <v>2012.0</v>
      </c>
      <c r="J209" s="10" t="s">
        <v>68</v>
      </c>
      <c r="K209" s="29">
        <f t="shared" si="20"/>
        <v>76872444</v>
      </c>
      <c r="L209" s="10">
        <f>2/3</f>
        <v>0.6666666667</v>
      </c>
      <c r="M209" s="10" t="s">
        <v>799</v>
      </c>
      <c r="N209" s="10">
        <v>1.0</v>
      </c>
      <c r="O209" s="10" t="s">
        <v>51</v>
      </c>
      <c r="P209" s="18" t="s">
        <v>83</v>
      </c>
      <c r="Q209" s="17">
        <v>5.1248296E7</v>
      </c>
      <c r="R209" s="10">
        <v>0.01</v>
      </c>
      <c r="S209" s="10">
        <v>0.8</v>
      </c>
    </row>
    <row r="210">
      <c r="A210" s="10" t="s">
        <v>800</v>
      </c>
      <c r="B210" s="10" t="s">
        <v>802</v>
      </c>
      <c r="C210" s="12" t="s">
        <v>71</v>
      </c>
      <c r="D210" s="10">
        <v>1.0</v>
      </c>
      <c r="E210" s="12" t="s">
        <v>186</v>
      </c>
      <c r="F210" s="20" t="s">
        <v>57</v>
      </c>
      <c r="G210" s="10">
        <v>2.62</v>
      </c>
      <c r="H210" s="10" t="s">
        <v>47</v>
      </c>
      <c r="I210" s="10">
        <v>2016.0</v>
      </c>
      <c r="J210" s="10" t="s">
        <v>68</v>
      </c>
      <c r="K210" s="29">
        <f t="shared" si="20"/>
        <v>346014</v>
      </c>
      <c r="L210" s="10">
        <v>1.0</v>
      </c>
      <c r="M210" s="10" t="s">
        <v>51</v>
      </c>
      <c r="N210" s="10">
        <v>1.0</v>
      </c>
      <c r="O210" s="10" t="s">
        <v>51</v>
      </c>
      <c r="P210" s="18" t="s">
        <v>73</v>
      </c>
      <c r="Q210" s="10">
        <v>346014.0</v>
      </c>
      <c r="R210" s="10">
        <v>0.5105</v>
      </c>
      <c r="S210" s="10">
        <v>0.8</v>
      </c>
    </row>
    <row r="211">
      <c r="A211" s="10" t="s">
        <v>805</v>
      </c>
      <c r="B211" s="10" t="s">
        <v>806</v>
      </c>
      <c r="C211" s="12" t="s">
        <v>71</v>
      </c>
      <c r="D211" s="10">
        <v>0.0</v>
      </c>
      <c r="E211" s="12" t="s">
        <v>186</v>
      </c>
      <c r="F211" s="10" t="s">
        <v>114</v>
      </c>
      <c r="G211" s="29">
        <f>179/10</f>
        <v>17.9</v>
      </c>
      <c r="H211" s="10" t="s">
        <v>47</v>
      </c>
      <c r="I211" s="10">
        <v>2012.0</v>
      </c>
      <c r="J211" s="10" t="s">
        <v>68</v>
      </c>
      <c r="K211" s="29">
        <f t="shared" si="20"/>
        <v>2088724</v>
      </c>
      <c r="L211" s="10">
        <v>0.5</v>
      </c>
      <c r="M211" s="10" t="s">
        <v>807</v>
      </c>
      <c r="N211" s="10">
        <v>1.0</v>
      </c>
      <c r="O211" s="10" t="s">
        <v>51</v>
      </c>
      <c r="P211" s="18" t="s">
        <v>83</v>
      </c>
      <c r="Q211" s="17">
        <v>1044362.0</v>
      </c>
      <c r="R211" s="10">
        <v>0.01</v>
      </c>
      <c r="S211" s="10">
        <v>0.8</v>
      </c>
    </row>
    <row r="212">
      <c r="A212" s="10" t="s">
        <v>808</v>
      </c>
      <c r="B212" s="10" t="s">
        <v>809</v>
      </c>
      <c r="C212" s="12" t="s">
        <v>71</v>
      </c>
      <c r="D212" s="10">
        <v>0.0</v>
      </c>
      <c r="E212" s="12" t="s">
        <v>186</v>
      </c>
      <c r="F212" s="10" t="s">
        <v>151</v>
      </c>
      <c r="G212" s="10" t="s">
        <v>51</v>
      </c>
      <c r="H212" s="10" t="s">
        <v>51</v>
      </c>
      <c r="I212" s="10" t="s">
        <v>51</v>
      </c>
      <c r="J212" s="10" t="s">
        <v>51</v>
      </c>
      <c r="K212" s="10" t="s">
        <v>51</v>
      </c>
      <c r="L212" s="10" t="s">
        <v>51</v>
      </c>
      <c r="M212" s="10" t="s">
        <v>51</v>
      </c>
      <c r="N212" s="10" t="s">
        <v>51</v>
      </c>
      <c r="O212" s="10" t="s">
        <v>51</v>
      </c>
      <c r="P212" s="10" t="s">
        <v>51</v>
      </c>
      <c r="Q212" s="10" t="s">
        <v>51</v>
      </c>
      <c r="R212" s="10" t="s">
        <v>51</v>
      </c>
      <c r="S212" s="10" t="s">
        <v>51</v>
      </c>
    </row>
    <row r="213">
      <c r="A213" s="10" t="s">
        <v>811</v>
      </c>
      <c r="B213" s="10" t="s">
        <v>812</v>
      </c>
      <c r="C213" s="12" t="s">
        <v>71</v>
      </c>
      <c r="D213" s="10">
        <v>0.0</v>
      </c>
      <c r="E213" s="12" t="s">
        <v>186</v>
      </c>
      <c r="F213" s="10" t="s">
        <v>114</v>
      </c>
      <c r="G213" s="29">
        <f>179/100</f>
        <v>1.79</v>
      </c>
      <c r="H213" s="10" t="s">
        <v>47</v>
      </c>
      <c r="I213" s="10">
        <v>2012.0</v>
      </c>
      <c r="J213" s="10" t="s">
        <v>68</v>
      </c>
      <c r="K213" s="29">
        <f t="shared" ref="K213:K218" si="22">Q213/N213/L213</f>
        <v>66290398.63</v>
      </c>
      <c r="L213" s="10">
        <v>0.291</v>
      </c>
      <c r="M213" s="10" t="s">
        <v>816</v>
      </c>
      <c r="N213" s="10">
        <v>1.0</v>
      </c>
      <c r="O213" s="10" t="s">
        <v>51</v>
      </c>
      <c r="P213" s="18" t="s">
        <v>83</v>
      </c>
      <c r="Q213" s="17">
        <v>1.9290506E7</v>
      </c>
      <c r="R213" s="10">
        <v>0.01</v>
      </c>
      <c r="S213" s="10">
        <v>0.8</v>
      </c>
    </row>
    <row r="214">
      <c r="A214" s="10" t="s">
        <v>817</v>
      </c>
      <c r="B214" s="10" t="s">
        <v>818</v>
      </c>
      <c r="C214" s="12" t="s">
        <v>71</v>
      </c>
      <c r="D214" s="10">
        <v>0.0</v>
      </c>
      <c r="E214" s="10" t="s">
        <v>32</v>
      </c>
      <c r="F214" s="10" t="s">
        <v>114</v>
      </c>
      <c r="G214" s="29">
        <f>179/10</f>
        <v>17.9</v>
      </c>
      <c r="H214" s="10" t="s">
        <v>47</v>
      </c>
      <c r="I214" s="10">
        <v>2012.0</v>
      </c>
      <c r="J214" s="10" t="s">
        <v>68</v>
      </c>
      <c r="K214" s="29">
        <f t="shared" si="22"/>
        <v>1208965545</v>
      </c>
      <c r="L214" s="10">
        <v>0.011</v>
      </c>
      <c r="M214" s="10" t="s">
        <v>366</v>
      </c>
      <c r="N214" s="10">
        <v>1.0</v>
      </c>
      <c r="O214" s="10" t="s">
        <v>51</v>
      </c>
      <c r="P214" s="18" t="s">
        <v>83</v>
      </c>
      <c r="Q214" s="17">
        <v>1.3298621E7</v>
      </c>
      <c r="R214" s="10">
        <v>0.01</v>
      </c>
      <c r="S214" s="10">
        <v>0.8</v>
      </c>
    </row>
    <row r="215">
      <c r="A215" s="10" t="s">
        <v>821</v>
      </c>
      <c r="B215" s="10" t="s">
        <v>822</v>
      </c>
      <c r="C215" s="12" t="s">
        <v>71</v>
      </c>
      <c r="D215" s="10">
        <v>0.0</v>
      </c>
      <c r="E215" s="12" t="s">
        <v>194</v>
      </c>
      <c r="F215" s="10" t="s">
        <v>114</v>
      </c>
      <c r="G215" s="10">
        <v>6.58</v>
      </c>
      <c r="H215" s="10" t="s">
        <v>47</v>
      </c>
      <c r="I215" s="10">
        <v>2016.0</v>
      </c>
      <c r="J215" s="10" t="s">
        <v>68</v>
      </c>
      <c r="K215" s="29">
        <f t="shared" si="22"/>
        <v>19775899</v>
      </c>
      <c r="L215" s="10">
        <v>1.0</v>
      </c>
      <c r="M215" s="10" t="s">
        <v>51</v>
      </c>
      <c r="N215" s="10">
        <v>1.0</v>
      </c>
      <c r="O215" s="10" t="s">
        <v>51</v>
      </c>
      <c r="P215" s="18" t="s">
        <v>73</v>
      </c>
      <c r="Q215" s="17">
        <v>1.9775899E7</v>
      </c>
      <c r="R215" s="10">
        <v>0.05</v>
      </c>
      <c r="S215" s="10">
        <v>0.8</v>
      </c>
    </row>
    <row r="216">
      <c r="A216" s="10" t="s">
        <v>824</v>
      </c>
      <c r="B216" s="10" t="s">
        <v>825</v>
      </c>
      <c r="C216" s="12" t="s">
        <v>71</v>
      </c>
      <c r="D216" s="10">
        <v>0.0</v>
      </c>
      <c r="E216" s="12" t="s">
        <v>194</v>
      </c>
      <c r="F216" s="10" t="s">
        <v>114</v>
      </c>
      <c r="G216" s="10">
        <v>6.58</v>
      </c>
      <c r="H216" s="10" t="s">
        <v>47</v>
      </c>
      <c r="I216" s="10">
        <v>2016.0</v>
      </c>
      <c r="J216" s="10" t="s">
        <v>68</v>
      </c>
      <c r="K216" s="29">
        <f t="shared" si="22"/>
        <v>19775899</v>
      </c>
      <c r="L216" s="10">
        <v>1.0</v>
      </c>
      <c r="M216" s="10" t="s">
        <v>51</v>
      </c>
      <c r="N216" s="10">
        <v>1.0</v>
      </c>
      <c r="O216" s="10" t="s">
        <v>51</v>
      </c>
      <c r="P216" s="18" t="s">
        <v>73</v>
      </c>
      <c r="Q216" s="17">
        <v>1.9775899E7</v>
      </c>
      <c r="R216" s="10">
        <v>0.05</v>
      </c>
      <c r="S216" s="10">
        <v>0.8</v>
      </c>
    </row>
    <row r="217">
      <c r="A217" s="10" t="s">
        <v>826</v>
      </c>
      <c r="B217" s="10" t="s">
        <v>827</v>
      </c>
      <c r="C217" s="12" t="s">
        <v>71</v>
      </c>
      <c r="D217" s="10">
        <v>1.0</v>
      </c>
      <c r="E217" s="10" t="s">
        <v>32</v>
      </c>
      <c r="F217" s="10" t="s">
        <v>33</v>
      </c>
      <c r="G217" s="25">
        <v>64.36</v>
      </c>
      <c r="H217" s="10" t="s">
        <v>47</v>
      </c>
      <c r="I217" s="10">
        <v>2016.0</v>
      </c>
      <c r="J217" s="10" t="s">
        <v>68</v>
      </c>
      <c r="K217" s="29">
        <f t="shared" si="22"/>
        <v>7498607</v>
      </c>
      <c r="L217" s="10">
        <v>1.0</v>
      </c>
      <c r="M217" s="10" t="s">
        <v>51</v>
      </c>
      <c r="N217" s="10">
        <v>1.0</v>
      </c>
      <c r="O217" s="10" t="s">
        <v>51</v>
      </c>
      <c r="P217" s="18" t="s">
        <v>73</v>
      </c>
      <c r="Q217" s="10">
        <v>7498607.0</v>
      </c>
      <c r="R217" s="10">
        <v>0.05</v>
      </c>
      <c r="S217" s="10">
        <v>0.8</v>
      </c>
    </row>
    <row r="218">
      <c r="A218" s="10" t="s">
        <v>828</v>
      </c>
      <c r="B218" s="10" t="s">
        <v>829</v>
      </c>
      <c r="C218" s="12" t="s">
        <v>71</v>
      </c>
      <c r="D218" s="10">
        <v>0.0</v>
      </c>
      <c r="E218" s="12" t="s">
        <v>194</v>
      </c>
      <c r="F218" s="10" t="s">
        <v>33</v>
      </c>
      <c r="G218" s="25">
        <v>64.36</v>
      </c>
      <c r="H218" s="10" t="s">
        <v>47</v>
      </c>
      <c r="I218" s="10">
        <v>2016.0</v>
      </c>
      <c r="J218" s="10" t="s">
        <v>68</v>
      </c>
      <c r="K218" s="29">
        <f t="shared" si="22"/>
        <v>7498607</v>
      </c>
      <c r="L218" s="10">
        <v>1.0</v>
      </c>
      <c r="M218" s="10" t="s">
        <v>51</v>
      </c>
      <c r="N218" s="10">
        <v>1.0</v>
      </c>
      <c r="O218" s="10" t="s">
        <v>51</v>
      </c>
      <c r="P218" s="18" t="s">
        <v>73</v>
      </c>
      <c r="Q218" s="10">
        <v>7498607.0</v>
      </c>
      <c r="R218" s="10">
        <v>0.05</v>
      </c>
      <c r="S218" s="10">
        <v>0.8</v>
      </c>
    </row>
    <row r="219">
      <c r="A219" s="10" t="s">
        <v>832</v>
      </c>
      <c r="B219" s="10" t="s">
        <v>833</v>
      </c>
      <c r="C219" s="12" t="s">
        <v>71</v>
      </c>
      <c r="D219" s="10">
        <v>1.0</v>
      </c>
      <c r="E219" s="10" t="s">
        <v>32</v>
      </c>
      <c r="F219" s="20" t="s">
        <v>57</v>
      </c>
      <c r="G219" s="10" t="s">
        <v>51</v>
      </c>
      <c r="H219" s="10" t="s">
        <v>51</v>
      </c>
      <c r="I219" s="10" t="s">
        <v>51</v>
      </c>
      <c r="J219" s="10" t="s">
        <v>51</v>
      </c>
      <c r="K219" s="10" t="s">
        <v>51</v>
      </c>
      <c r="L219" s="10" t="s">
        <v>51</v>
      </c>
      <c r="M219" s="10" t="s">
        <v>51</v>
      </c>
      <c r="N219" s="10" t="s">
        <v>51</v>
      </c>
      <c r="O219" s="10" t="s">
        <v>51</v>
      </c>
      <c r="P219" s="10" t="s">
        <v>51</v>
      </c>
      <c r="Q219" s="10" t="s">
        <v>51</v>
      </c>
      <c r="R219" s="10" t="s">
        <v>51</v>
      </c>
      <c r="S219" s="10" t="s">
        <v>51</v>
      </c>
    </row>
    <row r="220">
      <c r="A220" s="10" t="s">
        <v>837</v>
      </c>
      <c r="B220" s="10" t="s">
        <v>838</v>
      </c>
      <c r="C220" s="12" t="s">
        <v>71</v>
      </c>
      <c r="D220" s="10">
        <v>1.0</v>
      </c>
      <c r="E220" s="10" t="s">
        <v>32</v>
      </c>
      <c r="F220" s="10" t="s">
        <v>33</v>
      </c>
      <c r="G220" s="10">
        <v>4.74</v>
      </c>
      <c r="H220" s="10" t="s">
        <v>47</v>
      </c>
      <c r="I220" s="10">
        <v>2016.0</v>
      </c>
      <c r="J220" s="10" t="s">
        <v>68</v>
      </c>
      <c r="K220" s="29">
        <f t="shared" ref="K220:K238" si="23">Q220/N220/L220</f>
        <v>15870513</v>
      </c>
      <c r="L220" s="10">
        <v>1.0</v>
      </c>
      <c r="M220" s="10" t="s">
        <v>50</v>
      </c>
      <c r="N220" s="10">
        <v>1.0</v>
      </c>
      <c r="O220" s="10" t="s">
        <v>51</v>
      </c>
      <c r="P220" s="18" t="s">
        <v>52</v>
      </c>
      <c r="Q220" s="10">
        <v>1.5870513E7</v>
      </c>
      <c r="R220" s="10">
        <v>0.07</v>
      </c>
      <c r="S220" s="10">
        <v>0.8</v>
      </c>
    </row>
    <row r="221">
      <c r="A221" s="10" t="s">
        <v>842</v>
      </c>
      <c r="B221" s="10" t="s">
        <v>843</v>
      </c>
      <c r="C221" s="12" t="s">
        <v>71</v>
      </c>
      <c r="D221" s="10">
        <v>1.0</v>
      </c>
      <c r="E221" s="12" t="s">
        <v>194</v>
      </c>
      <c r="F221" s="20" t="s">
        <v>57</v>
      </c>
      <c r="G221" s="10">
        <v>278.0</v>
      </c>
      <c r="H221" s="10" t="s">
        <v>47</v>
      </c>
      <c r="I221" s="10">
        <v>2008.0</v>
      </c>
      <c r="J221" s="10" t="s">
        <v>72</v>
      </c>
      <c r="K221" s="29">
        <f t="shared" si="23"/>
        <v>1146798</v>
      </c>
      <c r="L221" s="10">
        <v>1.0</v>
      </c>
      <c r="M221" s="10" t="s">
        <v>51</v>
      </c>
      <c r="N221" s="10">
        <v>1.0</v>
      </c>
      <c r="O221" s="10" t="s">
        <v>51</v>
      </c>
      <c r="P221" s="18" t="s">
        <v>73</v>
      </c>
      <c r="Q221" s="17">
        <v>1146798.0</v>
      </c>
      <c r="R221" s="10">
        <v>0.6</v>
      </c>
      <c r="S221" s="10">
        <v>0.8</v>
      </c>
    </row>
    <row r="222">
      <c r="A222" s="10" t="s">
        <v>845</v>
      </c>
      <c r="B222" s="10" t="s">
        <v>846</v>
      </c>
      <c r="C222" s="12" t="s">
        <v>71</v>
      </c>
      <c r="D222" s="10">
        <v>0.0</v>
      </c>
      <c r="E222" s="12" t="s">
        <v>194</v>
      </c>
      <c r="F222" s="10" t="s">
        <v>151</v>
      </c>
      <c r="G222" s="10">
        <v>1.36</v>
      </c>
      <c r="H222" s="10" t="s">
        <v>47</v>
      </c>
      <c r="I222" s="10">
        <v>2016.0</v>
      </c>
      <c r="J222" s="10" t="s">
        <v>68</v>
      </c>
      <c r="K222" s="29">
        <f t="shared" si="23"/>
        <v>4965226</v>
      </c>
      <c r="L222" s="10">
        <v>1.0</v>
      </c>
      <c r="M222" s="10" t="s">
        <v>51</v>
      </c>
      <c r="N222" s="10">
        <v>1.0</v>
      </c>
      <c r="O222" s="10" t="s">
        <v>51</v>
      </c>
      <c r="P222" s="18" t="s">
        <v>73</v>
      </c>
      <c r="Q222" s="10">
        <v>4965226.0</v>
      </c>
      <c r="R222" s="10">
        <v>0.39</v>
      </c>
      <c r="S222" s="10">
        <v>0.8</v>
      </c>
    </row>
    <row r="223">
      <c r="A223" s="10" t="s">
        <v>847</v>
      </c>
      <c r="B223" s="10" t="s">
        <v>848</v>
      </c>
      <c r="C223" s="12" t="s">
        <v>849</v>
      </c>
      <c r="D223" s="10">
        <v>0.0</v>
      </c>
      <c r="E223" s="10" t="s">
        <v>32</v>
      </c>
      <c r="F223" s="10" t="s">
        <v>114</v>
      </c>
      <c r="G223" s="10">
        <v>1.45</v>
      </c>
      <c r="H223" s="10" t="s">
        <v>47</v>
      </c>
      <c r="I223" s="10">
        <v>2016.0</v>
      </c>
      <c r="J223" s="10" t="s">
        <v>68</v>
      </c>
      <c r="K223" s="29">
        <f t="shared" si="23"/>
        <v>200985058</v>
      </c>
      <c r="L223" s="10">
        <v>1.0</v>
      </c>
      <c r="M223" s="10" t="s">
        <v>51</v>
      </c>
      <c r="N223" s="10">
        <v>1.0</v>
      </c>
      <c r="O223" s="10" t="s">
        <v>51</v>
      </c>
      <c r="P223" s="18" t="s">
        <v>73</v>
      </c>
      <c r="Q223" s="10">
        <v>2.00985058E8</v>
      </c>
      <c r="R223" s="10">
        <v>0.33</v>
      </c>
      <c r="S223" s="10">
        <v>0.8</v>
      </c>
    </row>
    <row r="224">
      <c r="A224" s="10" t="s">
        <v>854</v>
      </c>
      <c r="B224" s="10" t="s">
        <v>855</v>
      </c>
      <c r="C224" s="12" t="s">
        <v>849</v>
      </c>
      <c r="D224" s="10">
        <v>0.0</v>
      </c>
      <c r="E224" s="10" t="s">
        <v>32</v>
      </c>
      <c r="F224" s="10" t="s">
        <v>175</v>
      </c>
      <c r="G224" s="10">
        <v>0.09</v>
      </c>
      <c r="H224" s="10" t="s">
        <v>47</v>
      </c>
      <c r="I224" s="10">
        <v>2016.0</v>
      </c>
      <c r="J224" s="35" t="s">
        <v>68</v>
      </c>
      <c r="K224" s="29">
        <f t="shared" si="23"/>
        <v>896507438</v>
      </c>
      <c r="L224" s="10">
        <v>1.0</v>
      </c>
      <c r="M224" s="10" t="s">
        <v>51</v>
      </c>
      <c r="N224" s="10">
        <v>1.0</v>
      </c>
      <c r="O224" s="10" t="s">
        <v>51</v>
      </c>
      <c r="P224" s="18" t="s">
        <v>73</v>
      </c>
      <c r="Q224" s="35">
        <v>8.96507438E8</v>
      </c>
      <c r="R224" s="10">
        <v>0.05</v>
      </c>
      <c r="S224" s="10">
        <v>0.8</v>
      </c>
    </row>
    <row r="225">
      <c r="A225" s="10" t="s">
        <v>856</v>
      </c>
      <c r="B225" s="10" t="s">
        <v>858</v>
      </c>
      <c r="C225" s="12" t="s">
        <v>849</v>
      </c>
      <c r="D225" s="10">
        <v>0.0</v>
      </c>
      <c r="E225" s="10" t="s">
        <v>32</v>
      </c>
      <c r="F225" s="10" t="s">
        <v>175</v>
      </c>
      <c r="G225" s="10">
        <v>0.09</v>
      </c>
      <c r="H225" s="10" t="s">
        <v>47</v>
      </c>
      <c r="I225" s="10">
        <v>2016.0</v>
      </c>
      <c r="J225" s="35" t="s">
        <v>68</v>
      </c>
      <c r="K225" s="29">
        <f t="shared" si="23"/>
        <v>896507438</v>
      </c>
      <c r="L225" s="10">
        <v>1.0</v>
      </c>
      <c r="M225" s="10" t="s">
        <v>51</v>
      </c>
      <c r="N225" s="10">
        <v>1.0</v>
      </c>
      <c r="O225" s="10" t="s">
        <v>51</v>
      </c>
      <c r="P225" s="18" t="s">
        <v>73</v>
      </c>
      <c r="Q225" s="35">
        <v>8.96507438E8</v>
      </c>
      <c r="R225" s="10">
        <v>0.05</v>
      </c>
      <c r="S225" s="10">
        <v>0.8</v>
      </c>
    </row>
    <row r="226">
      <c r="A226" s="10" t="s">
        <v>859</v>
      </c>
      <c r="B226" s="10" t="s">
        <v>860</v>
      </c>
      <c r="C226" s="12" t="s">
        <v>849</v>
      </c>
      <c r="D226" s="10">
        <v>0.0</v>
      </c>
      <c r="E226" s="10" t="s">
        <v>32</v>
      </c>
      <c r="F226" s="10" t="s">
        <v>175</v>
      </c>
      <c r="G226" s="10">
        <v>0.09</v>
      </c>
      <c r="H226" s="10" t="s">
        <v>47</v>
      </c>
      <c r="I226" s="10">
        <v>2016.0</v>
      </c>
      <c r="J226" s="35" t="s">
        <v>68</v>
      </c>
      <c r="K226" s="29">
        <f t="shared" si="23"/>
        <v>896507438</v>
      </c>
      <c r="L226" s="10">
        <v>1.0</v>
      </c>
      <c r="M226" s="10" t="s">
        <v>51</v>
      </c>
      <c r="N226" s="10">
        <v>1.0</v>
      </c>
      <c r="O226" s="10" t="s">
        <v>51</v>
      </c>
      <c r="P226" s="18" t="s">
        <v>73</v>
      </c>
      <c r="Q226" s="35">
        <v>8.96507438E8</v>
      </c>
      <c r="R226" s="10">
        <v>0.05</v>
      </c>
      <c r="S226" s="10">
        <v>0.8</v>
      </c>
    </row>
    <row r="227">
      <c r="A227" s="10" t="s">
        <v>863</v>
      </c>
      <c r="B227" s="10" t="s">
        <v>864</v>
      </c>
      <c r="C227" s="12" t="s">
        <v>849</v>
      </c>
      <c r="D227" s="10">
        <v>0.0</v>
      </c>
      <c r="E227" s="10" t="s">
        <v>32</v>
      </c>
      <c r="F227" s="20" t="s">
        <v>57</v>
      </c>
      <c r="G227" s="10">
        <v>0.37</v>
      </c>
      <c r="H227" s="10" t="s">
        <v>47</v>
      </c>
      <c r="I227" s="10">
        <v>2006.0</v>
      </c>
      <c r="J227" s="10" t="s">
        <v>136</v>
      </c>
      <c r="K227" s="29">
        <f t="shared" si="23"/>
        <v>179301488</v>
      </c>
      <c r="L227" s="10">
        <v>1.0</v>
      </c>
      <c r="M227" s="10" t="s">
        <v>51</v>
      </c>
      <c r="N227" s="10">
        <v>1.0</v>
      </c>
      <c r="O227" s="10" t="s">
        <v>51</v>
      </c>
      <c r="P227" s="18" t="s">
        <v>73</v>
      </c>
      <c r="Q227" s="10">
        <v>1.79301488E8</v>
      </c>
      <c r="R227" s="10">
        <v>0.46</v>
      </c>
      <c r="S227" s="10">
        <v>0.8</v>
      </c>
    </row>
    <row r="228">
      <c r="A228" s="10" t="s">
        <v>866</v>
      </c>
      <c r="B228" s="10" t="s">
        <v>864</v>
      </c>
      <c r="C228" s="12" t="s">
        <v>849</v>
      </c>
      <c r="D228" s="10">
        <v>0.0</v>
      </c>
      <c r="E228" s="10" t="s">
        <v>32</v>
      </c>
      <c r="F228" s="20" t="s">
        <v>57</v>
      </c>
      <c r="G228" s="10">
        <v>0.07</v>
      </c>
      <c r="H228" s="10" t="s">
        <v>77</v>
      </c>
      <c r="I228" s="10">
        <v>2010.0</v>
      </c>
      <c r="J228" s="10" t="s">
        <v>867</v>
      </c>
      <c r="K228" s="29">
        <f t="shared" si="23"/>
        <v>896507438</v>
      </c>
      <c r="L228" s="10">
        <v>1.0</v>
      </c>
      <c r="M228" s="10" t="s">
        <v>51</v>
      </c>
      <c r="N228" s="10">
        <v>1.0</v>
      </c>
      <c r="O228" s="10" t="s">
        <v>51</v>
      </c>
      <c r="P228" s="18" t="s">
        <v>73</v>
      </c>
      <c r="Q228" s="10">
        <v>8.96507438E8</v>
      </c>
      <c r="R228" s="10">
        <v>0.05</v>
      </c>
      <c r="S228" s="10">
        <v>0.8</v>
      </c>
    </row>
    <row r="229">
      <c r="A229" s="10" t="s">
        <v>869</v>
      </c>
      <c r="B229" s="10" t="s">
        <v>870</v>
      </c>
      <c r="C229" s="12" t="s">
        <v>849</v>
      </c>
      <c r="D229" s="10">
        <v>1.0</v>
      </c>
      <c r="E229" s="10" t="s">
        <v>32</v>
      </c>
      <c r="F229" s="10" t="s">
        <v>151</v>
      </c>
      <c r="G229" s="10">
        <v>0.07</v>
      </c>
      <c r="H229" s="10" t="s">
        <v>77</v>
      </c>
      <c r="I229" s="10">
        <v>2010.0</v>
      </c>
      <c r="J229" s="10" t="s">
        <v>867</v>
      </c>
      <c r="K229" s="29">
        <f t="shared" si="23"/>
        <v>896507438</v>
      </c>
      <c r="L229" s="10">
        <v>1.0</v>
      </c>
      <c r="M229" s="10" t="s">
        <v>51</v>
      </c>
      <c r="N229" s="10">
        <v>1.0</v>
      </c>
      <c r="O229" s="10" t="s">
        <v>51</v>
      </c>
      <c r="P229" s="18" t="s">
        <v>73</v>
      </c>
      <c r="Q229" s="10">
        <v>8.96507438E8</v>
      </c>
      <c r="R229" s="10">
        <v>0.04</v>
      </c>
      <c r="S229" s="10">
        <v>0.8</v>
      </c>
    </row>
    <row r="230">
      <c r="A230" s="10" t="s">
        <v>873</v>
      </c>
      <c r="B230" s="10" t="s">
        <v>874</v>
      </c>
      <c r="C230" s="12" t="s">
        <v>849</v>
      </c>
      <c r="D230" s="10">
        <v>0.0</v>
      </c>
      <c r="E230" s="10" t="s">
        <v>32</v>
      </c>
      <c r="F230" s="10" t="s">
        <v>151</v>
      </c>
      <c r="G230" s="10">
        <v>0.07</v>
      </c>
      <c r="H230" s="10" t="s">
        <v>77</v>
      </c>
      <c r="I230" s="10">
        <v>2010.0</v>
      </c>
      <c r="J230" s="10" t="s">
        <v>867</v>
      </c>
      <c r="K230" s="29">
        <f t="shared" si="23"/>
        <v>896507438</v>
      </c>
      <c r="L230" s="10">
        <v>1.0</v>
      </c>
      <c r="M230" s="10" t="s">
        <v>51</v>
      </c>
      <c r="N230" s="10">
        <v>1.0</v>
      </c>
      <c r="O230" s="10" t="s">
        <v>51</v>
      </c>
      <c r="P230" s="18" t="s">
        <v>73</v>
      </c>
      <c r="Q230" s="10">
        <v>8.96507438E8</v>
      </c>
      <c r="R230" s="10">
        <v>0.04</v>
      </c>
      <c r="S230" s="10">
        <v>0.8</v>
      </c>
    </row>
    <row r="231">
      <c r="A231" s="10" t="s">
        <v>877</v>
      </c>
      <c r="B231" s="10" t="s">
        <v>878</v>
      </c>
      <c r="C231" s="12" t="s">
        <v>849</v>
      </c>
      <c r="D231" s="10">
        <v>0.0</v>
      </c>
      <c r="E231" s="10" t="s">
        <v>32</v>
      </c>
      <c r="F231" s="10" t="s">
        <v>175</v>
      </c>
      <c r="G231" s="10">
        <v>17.54</v>
      </c>
      <c r="H231" s="10" t="s">
        <v>36</v>
      </c>
      <c r="I231" s="10">
        <v>2011.0</v>
      </c>
      <c r="J231" s="10" t="s">
        <v>44</v>
      </c>
      <c r="K231" s="29">
        <f t="shared" si="23"/>
        <v>441550732</v>
      </c>
      <c r="L231" s="10">
        <v>0.5</v>
      </c>
      <c r="M231" s="10" t="s">
        <v>879</v>
      </c>
      <c r="N231" s="10">
        <v>1.0</v>
      </c>
      <c r="O231" s="10" t="s">
        <v>51</v>
      </c>
      <c r="P231" s="18" t="s">
        <v>83</v>
      </c>
      <c r="Q231" s="17">
        <v>2.20775366E8</v>
      </c>
      <c r="R231" s="10">
        <v>0.4</v>
      </c>
      <c r="S231" s="10">
        <v>0.8</v>
      </c>
    </row>
    <row r="232">
      <c r="A232" s="10" t="s">
        <v>880</v>
      </c>
      <c r="B232" s="10" t="s">
        <v>882</v>
      </c>
      <c r="C232" s="12" t="s">
        <v>849</v>
      </c>
      <c r="D232" s="10">
        <v>1.0</v>
      </c>
      <c r="E232" s="10" t="s">
        <v>32</v>
      </c>
      <c r="F232" s="10" t="s">
        <v>175</v>
      </c>
      <c r="G232" s="31">
        <f>363257/810</f>
        <v>448.4654321</v>
      </c>
      <c r="H232" s="10" t="s">
        <v>47</v>
      </c>
      <c r="I232" s="10">
        <v>2012.0</v>
      </c>
      <c r="J232" s="10" t="s">
        <v>886</v>
      </c>
      <c r="K232" s="29">
        <f t="shared" si="23"/>
        <v>723002</v>
      </c>
      <c r="L232" s="10">
        <v>1.0</v>
      </c>
      <c r="M232" s="10" t="s">
        <v>51</v>
      </c>
      <c r="N232" s="10">
        <v>1.0</v>
      </c>
      <c r="O232" s="10" t="s">
        <v>51</v>
      </c>
      <c r="P232" s="18" t="s">
        <v>73</v>
      </c>
      <c r="Q232" s="17">
        <v>723002.0</v>
      </c>
      <c r="R232" s="10">
        <v>0.56</v>
      </c>
      <c r="S232" s="10">
        <v>0.8</v>
      </c>
    </row>
    <row r="233">
      <c r="A233" s="10" t="s">
        <v>887</v>
      </c>
      <c r="B233" s="10" t="s">
        <v>889</v>
      </c>
      <c r="C233" s="12" t="s">
        <v>849</v>
      </c>
      <c r="D233" s="10">
        <v>1.0</v>
      </c>
      <c r="E233" s="10" t="s">
        <v>32</v>
      </c>
      <c r="F233" s="20" t="s">
        <v>57</v>
      </c>
      <c r="G233" s="10">
        <v>0.9</v>
      </c>
      <c r="H233" s="10" t="s">
        <v>47</v>
      </c>
      <c r="I233" s="10">
        <v>2004.0</v>
      </c>
      <c r="J233" s="10" t="s">
        <v>890</v>
      </c>
      <c r="K233" s="29">
        <f t="shared" si="23"/>
        <v>0</v>
      </c>
      <c r="L233" s="10">
        <v>1.0</v>
      </c>
      <c r="M233" s="10" t="s">
        <v>51</v>
      </c>
      <c r="N233" s="10">
        <v>1.0</v>
      </c>
      <c r="O233" s="10" t="s">
        <v>51</v>
      </c>
      <c r="P233" s="18" t="s">
        <v>73</v>
      </c>
      <c r="Q233" s="10">
        <v>0.0</v>
      </c>
      <c r="R233" s="10">
        <v>0.4</v>
      </c>
      <c r="S233" s="10">
        <v>0.8</v>
      </c>
    </row>
    <row r="234">
      <c r="A234" s="10" t="s">
        <v>892</v>
      </c>
      <c r="B234" s="10" t="s">
        <v>889</v>
      </c>
      <c r="C234" s="12" t="s">
        <v>849</v>
      </c>
      <c r="D234" s="10">
        <v>1.0</v>
      </c>
      <c r="E234" s="10" t="s">
        <v>32</v>
      </c>
      <c r="F234" s="20" t="s">
        <v>57</v>
      </c>
      <c r="G234" s="10">
        <v>0.9</v>
      </c>
      <c r="H234" s="10" t="s">
        <v>47</v>
      </c>
      <c r="I234" s="10">
        <v>2004.0</v>
      </c>
      <c r="J234" s="10" t="s">
        <v>890</v>
      </c>
      <c r="K234" s="29">
        <f t="shared" si="23"/>
        <v>24129903</v>
      </c>
      <c r="L234" s="10">
        <v>1.0</v>
      </c>
      <c r="M234" s="10" t="s">
        <v>51</v>
      </c>
      <c r="N234" s="10">
        <v>1.0</v>
      </c>
      <c r="O234" s="10" t="s">
        <v>51</v>
      </c>
      <c r="P234" s="18" t="s">
        <v>73</v>
      </c>
      <c r="Q234" s="17">
        <v>2.4129903E7</v>
      </c>
      <c r="R234" s="10">
        <v>0.4</v>
      </c>
      <c r="S234" s="10">
        <v>0.8</v>
      </c>
    </row>
    <row r="235">
      <c r="A235" s="10" t="s">
        <v>893</v>
      </c>
      <c r="B235" s="10" t="s">
        <v>889</v>
      </c>
      <c r="C235" s="12" t="s">
        <v>849</v>
      </c>
      <c r="D235" s="10">
        <v>1.0</v>
      </c>
      <c r="E235" s="10" t="s">
        <v>32</v>
      </c>
      <c r="F235" s="20" t="s">
        <v>57</v>
      </c>
      <c r="G235" s="10">
        <v>0.9</v>
      </c>
      <c r="H235" s="10" t="s">
        <v>47</v>
      </c>
      <c r="I235" s="10">
        <v>2004.0</v>
      </c>
      <c r="J235" s="10" t="s">
        <v>890</v>
      </c>
      <c r="K235" s="29">
        <f t="shared" si="23"/>
        <v>0</v>
      </c>
      <c r="L235" s="10">
        <v>1.0</v>
      </c>
      <c r="M235" s="10" t="s">
        <v>51</v>
      </c>
      <c r="N235" s="10">
        <v>1.0</v>
      </c>
      <c r="O235" s="10" t="s">
        <v>51</v>
      </c>
      <c r="P235" s="18" t="s">
        <v>73</v>
      </c>
      <c r="Q235" s="10">
        <v>0.0</v>
      </c>
      <c r="R235" s="10">
        <v>0.4</v>
      </c>
      <c r="S235" s="10">
        <v>0.8</v>
      </c>
    </row>
    <row r="236">
      <c r="A236" s="10" t="s">
        <v>895</v>
      </c>
      <c r="B236" s="10" t="s">
        <v>896</v>
      </c>
      <c r="C236" s="12" t="s">
        <v>849</v>
      </c>
      <c r="D236" s="10">
        <v>0.0</v>
      </c>
      <c r="E236" s="10" t="s">
        <v>32</v>
      </c>
      <c r="F236" s="10" t="s">
        <v>175</v>
      </c>
      <c r="G236" s="10">
        <v>0.09</v>
      </c>
      <c r="H236" s="10" t="s">
        <v>47</v>
      </c>
      <c r="I236" s="10">
        <v>2016.0</v>
      </c>
      <c r="J236" s="35" t="s">
        <v>68</v>
      </c>
      <c r="K236" s="29">
        <f t="shared" si="23"/>
        <v>896507438</v>
      </c>
      <c r="L236" s="10">
        <v>1.0</v>
      </c>
      <c r="M236" s="10" t="s">
        <v>51</v>
      </c>
      <c r="N236" s="10">
        <v>1.0</v>
      </c>
      <c r="O236" s="10" t="s">
        <v>51</v>
      </c>
      <c r="P236" s="18" t="s">
        <v>73</v>
      </c>
      <c r="Q236" s="35">
        <v>8.96507438E8</v>
      </c>
      <c r="R236" s="10">
        <v>0.05</v>
      </c>
      <c r="S236" s="10">
        <v>0.8</v>
      </c>
    </row>
    <row r="237">
      <c r="A237" s="10" t="s">
        <v>897</v>
      </c>
      <c r="B237" s="10" t="s">
        <v>898</v>
      </c>
      <c r="C237" s="12" t="s">
        <v>849</v>
      </c>
      <c r="D237" s="10">
        <v>0.0</v>
      </c>
      <c r="E237" s="10" t="s">
        <v>32</v>
      </c>
      <c r="F237" s="10" t="s">
        <v>175</v>
      </c>
      <c r="G237" s="10">
        <v>0.09</v>
      </c>
      <c r="H237" s="10" t="s">
        <v>47</v>
      </c>
      <c r="I237" s="10">
        <v>2016.0</v>
      </c>
      <c r="J237" s="35" t="s">
        <v>68</v>
      </c>
      <c r="K237" s="29">
        <f t="shared" si="23"/>
        <v>896507438</v>
      </c>
      <c r="L237" s="10">
        <v>1.0</v>
      </c>
      <c r="M237" s="10" t="s">
        <v>51</v>
      </c>
      <c r="N237" s="10">
        <v>1.0</v>
      </c>
      <c r="O237" s="10" t="s">
        <v>51</v>
      </c>
      <c r="P237" s="18" t="s">
        <v>73</v>
      </c>
      <c r="Q237" s="35">
        <v>8.96507438E8</v>
      </c>
      <c r="R237" s="10">
        <v>0.05</v>
      </c>
      <c r="S237" s="10">
        <v>0.8</v>
      </c>
    </row>
    <row r="238">
      <c r="A238" s="10" t="s">
        <v>899</v>
      </c>
      <c r="B238" s="10" t="s">
        <v>900</v>
      </c>
      <c r="C238" s="12" t="s">
        <v>849</v>
      </c>
      <c r="D238" s="10">
        <v>0.0</v>
      </c>
      <c r="E238" s="10" t="s">
        <v>32</v>
      </c>
      <c r="F238" s="10" t="s">
        <v>175</v>
      </c>
      <c r="G238" s="10">
        <v>0.09</v>
      </c>
      <c r="H238" s="10" t="s">
        <v>47</v>
      </c>
      <c r="I238" s="10">
        <v>2016.0</v>
      </c>
      <c r="J238" s="35" t="s">
        <v>68</v>
      </c>
      <c r="K238" s="29">
        <f t="shared" si="23"/>
        <v>896507438</v>
      </c>
      <c r="L238" s="10">
        <v>1.0</v>
      </c>
      <c r="M238" s="10" t="s">
        <v>51</v>
      </c>
      <c r="N238" s="10">
        <v>1.0</v>
      </c>
      <c r="O238" s="10" t="s">
        <v>51</v>
      </c>
      <c r="P238" s="18" t="s">
        <v>73</v>
      </c>
      <c r="Q238" s="35">
        <v>8.96507438E8</v>
      </c>
      <c r="R238" s="10">
        <v>0.05</v>
      </c>
      <c r="S238" s="10">
        <v>0.8</v>
      </c>
    </row>
    <row r="239">
      <c r="A239" s="10" t="s">
        <v>902</v>
      </c>
      <c r="B239" s="10" t="s">
        <v>903</v>
      </c>
      <c r="C239" s="12" t="s">
        <v>904</v>
      </c>
      <c r="D239" s="10">
        <v>0.0</v>
      </c>
      <c r="E239" s="12" t="s">
        <v>186</v>
      </c>
      <c r="F239" s="20" t="s">
        <v>57</v>
      </c>
      <c r="G239" s="45" t="s">
        <v>51</v>
      </c>
      <c r="H239" s="45" t="s">
        <v>51</v>
      </c>
      <c r="I239" s="45" t="s">
        <v>51</v>
      </c>
      <c r="J239" s="45" t="s">
        <v>51</v>
      </c>
      <c r="K239" s="10" t="s">
        <v>51</v>
      </c>
      <c r="L239" s="24" t="s">
        <v>51</v>
      </c>
      <c r="M239" s="24" t="s">
        <v>51</v>
      </c>
      <c r="N239" s="24" t="s">
        <v>51</v>
      </c>
      <c r="O239" s="24" t="s">
        <v>51</v>
      </c>
      <c r="P239" s="24" t="s">
        <v>51</v>
      </c>
      <c r="Q239" s="24" t="s">
        <v>51</v>
      </c>
      <c r="R239" s="45" t="s">
        <v>51</v>
      </c>
      <c r="S239" s="45" t="s">
        <v>51</v>
      </c>
    </row>
    <row r="240">
      <c r="A240" s="10" t="s">
        <v>908</v>
      </c>
      <c r="B240" s="10" t="s">
        <v>909</v>
      </c>
      <c r="C240" s="12" t="s">
        <v>904</v>
      </c>
      <c r="D240" s="10">
        <v>1.0</v>
      </c>
      <c r="E240" s="12" t="s">
        <v>186</v>
      </c>
      <c r="F240" s="10" t="s">
        <v>114</v>
      </c>
      <c r="G240" s="10">
        <v>179.0</v>
      </c>
      <c r="H240" s="10" t="s">
        <v>47</v>
      </c>
      <c r="I240" s="10">
        <v>2012.0</v>
      </c>
      <c r="J240" s="10" t="s">
        <v>68</v>
      </c>
      <c r="K240" s="29">
        <f t="shared" ref="K240:K248" si="24">Q240/N240/L240</f>
        <v>10443600</v>
      </c>
      <c r="L240" s="10">
        <v>0.1</v>
      </c>
      <c r="M240" s="10" t="s">
        <v>912</v>
      </c>
      <c r="N240" s="10">
        <v>0.1</v>
      </c>
      <c r="O240" s="10" t="s">
        <v>913</v>
      </c>
      <c r="P240" s="18" t="s">
        <v>83</v>
      </c>
      <c r="Q240" s="10">
        <v>104436.0</v>
      </c>
      <c r="R240" s="10">
        <v>0.01</v>
      </c>
      <c r="S240" s="10">
        <v>0.8</v>
      </c>
    </row>
    <row r="241">
      <c r="A241" s="10" t="s">
        <v>914</v>
      </c>
      <c r="B241" s="10" t="s">
        <v>915</v>
      </c>
      <c r="C241" s="12" t="s">
        <v>904</v>
      </c>
      <c r="D241" s="10">
        <v>1.0</v>
      </c>
      <c r="E241" s="10" t="s">
        <v>32</v>
      </c>
      <c r="F241" s="10" t="s">
        <v>114</v>
      </c>
      <c r="G241" s="10">
        <f>179*0.5</f>
        <v>89.5</v>
      </c>
      <c r="H241" s="10" t="s">
        <v>47</v>
      </c>
      <c r="I241" s="10">
        <v>2012.0</v>
      </c>
      <c r="J241" s="10" t="s">
        <v>68</v>
      </c>
      <c r="K241" s="29">
        <f t="shared" si="24"/>
        <v>16536.66667</v>
      </c>
      <c r="L241" s="10">
        <v>0.9</v>
      </c>
      <c r="M241" s="10" t="s">
        <v>366</v>
      </c>
      <c r="N241" s="10">
        <v>1.0</v>
      </c>
      <c r="O241" s="10" t="s">
        <v>51</v>
      </c>
      <c r="P241" s="18" t="s">
        <v>83</v>
      </c>
      <c r="Q241" s="17">
        <v>14883.0</v>
      </c>
      <c r="R241" s="10">
        <v>0.01</v>
      </c>
      <c r="S241" s="10">
        <v>0.8</v>
      </c>
    </row>
    <row r="242">
      <c r="A242" s="10" t="s">
        <v>919</v>
      </c>
      <c r="B242" s="10" t="s">
        <v>920</v>
      </c>
      <c r="C242" s="12" t="s">
        <v>904</v>
      </c>
      <c r="D242" s="10">
        <v>0.0</v>
      </c>
      <c r="E242" s="10" t="s">
        <v>32</v>
      </c>
      <c r="F242" s="10" t="s">
        <v>114</v>
      </c>
      <c r="G242" s="10">
        <v>179.0</v>
      </c>
      <c r="H242" s="10" t="s">
        <v>47</v>
      </c>
      <c r="I242" s="10">
        <v>2012.0</v>
      </c>
      <c r="J242" s="10" t="s">
        <v>68</v>
      </c>
      <c r="K242" s="29">
        <f t="shared" si="24"/>
        <v>45120</v>
      </c>
      <c r="L242" s="10">
        <v>1.0</v>
      </c>
      <c r="M242" s="10" t="s">
        <v>51</v>
      </c>
      <c r="N242" s="10">
        <v>1.0</v>
      </c>
      <c r="O242" s="10" t="s">
        <v>51</v>
      </c>
      <c r="P242" s="10" t="s">
        <v>73</v>
      </c>
      <c r="Q242" s="17">
        <v>45120.0</v>
      </c>
      <c r="R242" s="10">
        <v>0.01</v>
      </c>
      <c r="S242" s="10">
        <v>0.8</v>
      </c>
    </row>
    <row r="243">
      <c r="A243" s="10" t="s">
        <v>921</v>
      </c>
      <c r="B243" s="10" t="s">
        <v>922</v>
      </c>
      <c r="C243" s="12" t="s">
        <v>904</v>
      </c>
      <c r="D243" s="10">
        <v>1.0</v>
      </c>
      <c r="E243" s="10" t="s">
        <v>32</v>
      </c>
      <c r="F243" s="10" t="s">
        <v>114</v>
      </c>
      <c r="G243" s="10">
        <f>179*0.5</f>
        <v>89.5</v>
      </c>
      <c r="H243" s="10" t="s">
        <v>47</v>
      </c>
      <c r="I243" s="10">
        <v>2012.0</v>
      </c>
      <c r="J243" s="10" t="s">
        <v>68</v>
      </c>
      <c r="K243" s="29">
        <f t="shared" si="24"/>
        <v>7128005.464</v>
      </c>
      <c r="L243" s="10">
        <v>0.183</v>
      </c>
      <c r="M243" s="10" t="s">
        <v>924</v>
      </c>
      <c r="N243" s="10">
        <v>1.0</v>
      </c>
      <c r="O243" s="10" t="s">
        <v>51</v>
      </c>
      <c r="P243" s="18" t="s">
        <v>83</v>
      </c>
      <c r="Q243" s="10">
        <v>1304425.0</v>
      </c>
      <c r="R243" s="10">
        <v>0.01</v>
      </c>
      <c r="S243" s="10">
        <v>0.8</v>
      </c>
    </row>
    <row r="244">
      <c r="A244" s="72" t="s">
        <v>925</v>
      </c>
      <c r="B244" s="10" t="s">
        <v>928</v>
      </c>
      <c r="C244" s="12" t="s">
        <v>904</v>
      </c>
      <c r="D244" s="10">
        <v>1.0</v>
      </c>
      <c r="E244" s="10" t="s">
        <v>32</v>
      </c>
      <c r="F244" s="10" t="s">
        <v>114</v>
      </c>
      <c r="G244" s="10">
        <v>168.08</v>
      </c>
      <c r="H244" s="10" t="s">
        <v>47</v>
      </c>
      <c r="I244" s="10">
        <v>2010.0</v>
      </c>
      <c r="J244" s="10" t="s">
        <v>627</v>
      </c>
      <c r="K244" s="29">
        <f t="shared" si="24"/>
        <v>30170410</v>
      </c>
      <c r="L244" s="10">
        <v>0.2</v>
      </c>
      <c r="M244" s="10" t="s">
        <v>929</v>
      </c>
      <c r="N244" s="10">
        <v>1.0</v>
      </c>
      <c r="O244" s="10" t="s">
        <v>51</v>
      </c>
      <c r="P244" s="18" t="s">
        <v>83</v>
      </c>
      <c r="Q244" s="10">
        <v>6034082.0</v>
      </c>
      <c r="R244" s="10">
        <v>0.01</v>
      </c>
      <c r="S244" s="10">
        <v>0.8</v>
      </c>
    </row>
    <row r="245">
      <c r="A245" s="10" t="s">
        <v>930</v>
      </c>
      <c r="B245" s="10" t="s">
        <v>931</v>
      </c>
      <c r="C245" s="12" t="s">
        <v>904</v>
      </c>
      <c r="D245" s="10">
        <v>0.0</v>
      </c>
      <c r="E245" s="10" t="s">
        <v>32</v>
      </c>
      <c r="F245" s="20" t="s">
        <v>57</v>
      </c>
      <c r="G245" s="10">
        <f t="shared" ref="G245:G246" si="25">179*0.5</f>
        <v>89.5</v>
      </c>
      <c r="H245" s="10" t="s">
        <v>47</v>
      </c>
      <c r="I245" s="10">
        <v>2012.0</v>
      </c>
      <c r="J245" s="10" t="s">
        <v>68</v>
      </c>
      <c r="K245" s="29">
        <f t="shared" si="24"/>
        <v>24671.20181</v>
      </c>
      <c r="L245" s="10">
        <v>0.245</v>
      </c>
      <c r="M245" s="10" t="s">
        <v>932</v>
      </c>
      <c r="N245" s="10">
        <v>0.9</v>
      </c>
      <c r="O245" s="10" t="s">
        <v>366</v>
      </c>
      <c r="P245" s="18" t="s">
        <v>83</v>
      </c>
      <c r="Q245" s="17">
        <v>5440.0</v>
      </c>
      <c r="R245" s="10">
        <v>0.01</v>
      </c>
      <c r="S245" s="10">
        <v>0.8</v>
      </c>
    </row>
    <row r="246">
      <c r="A246" s="10" t="s">
        <v>933</v>
      </c>
      <c r="B246" s="10" t="s">
        <v>934</v>
      </c>
      <c r="C246" s="12" t="s">
        <v>904</v>
      </c>
      <c r="D246" s="10">
        <v>1.0</v>
      </c>
      <c r="E246" s="10" t="s">
        <v>32</v>
      </c>
      <c r="F246" s="10" t="s">
        <v>33</v>
      </c>
      <c r="G246" s="10">
        <f t="shared" si="25"/>
        <v>89.5</v>
      </c>
      <c r="H246" s="10" t="s">
        <v>47</v>
      </c>
      <c r="I246" s="10">
        <v>2012.0</v>
      </c>
      <c r="J246" s="10" t="s">
        <v>68</v>
      </c>
      <c r="K246" s="29">
        <f t="shared" si="24"/>
        <v>67442</v>
      </c>
      <c r="L246" s="10">
        <v>1.0</v>
      </c>
      <c r="M246" s="10" t="s">
        <v>51</v>
      </c>
      <c r="N246" s="10">
        <v>1.0</v>
      </c>
      <c r="O246" s="10" t="s">
        <v>51</v>
      </c>
      <c r="P246" s="18" t="s">
        <v>73</v>
      </c>
      <c r="Q246" s="17">
        <v>67442.0</v>
      </c>
      <c r="R246" s="10">
        <v>0.01</v>
      </c>
      <c r="S246" s="10">
        <v>0.8</v>
      </c>
    </row>
    <row r="247">
      <c r="A247" s="10" t="s">
        <v>935</v>
      </c>
      <c r="B247" s="10" t="s">
        <v>936</v>
      </c>
      <c r="C247" s="12" t="s">
        <v>904</v>
      </c>
      <c r="D247" s="10">
        <v>0.0</v>
      </c>
      <c r="E247" s="10" t="s">
        <v>32</v>
      </c>
      <c r="F247" s="20" t="s">
        <v>57</v>
      </c>
      <c r="G247" s="10">
        <v>179.0</v>
      </c>
      <c r="H247" s="10" t="s">
        <v>47</v>
      </c>
      <c r="I247" s="10">
        <v>2012.0</v>
      </c>
      <c r="J247" s="10" t="s">
        <v>68</v>
      </c>
      <c r="K247" s="29">
        <f t="shared" si="24"/>
        <v>28199953.67</v>
      </c>
      <c r="L247" s="10">
        <f>(318055/129585579)</f>
        <v>0.002454401195</v>
      </c>
      <c r="M247" s="10" t="s">
        <v>366</v>
      </c>
      <c r="N247" s="10">
        <v>1.0</v>
      </c>
      <c r="O247" s="10" t="s">
        <v>51</v>
      </c>
      <c r="P247" s="18" t="s">
        <v>83</v>
      </c>
      <c r="Q247" s="17">
        <v>69214.0</v>
      </c>
      <c r="R247" s="10">
        <v>0.01</v>
      </c>
      <c r="S247" s="10">
        <v>0.8</v>
      </c>
    </row>
    <row r="248">
      <c r="A248" s="10" t="s">
        <v>939</v>
      </c>
      <c r="B248" s="10" t="s">
        <v>940</v>
      </c>
      <c r="C248" s="12" t="s">
        <v>904</v>
      </c>
      <c r="D248" s="10">
        <v>1.0</v>
      </c>
      <c r="E248" s="10" t="s">
        <v>32</v>
      </c>
      <c r="F248" s="10" t="s">
        <v>114</v>
      </c>
      <c r="G248" s="10">
        <f>179*0.5</f>
        <v>89.5</v>
      </c>
      <c r="H248" s="10" t="s">
        <v>47</v>
      </c>
      <c r="I248" s="10">
        <v>2012.0</v>
      </c>
      <c r="J248" s="10" t="s">
        <v>68</v>
      </c>
      <c r="K248" s="29">
        <f t="shared" si="24"/>
        <v>141019800</v>
      </c>
      <c r="L248" s="10">
        <v>0.01</v>
      </c>
      <c r="M248" s="10" t="s">
        <v>366</v>
      </c>
      <c r="N248" s="10">
        <v>1.0</v>
      </c>
      <c r="O248" s="10" t="s">
        <v>51</v>
      </c>
      <c r="P248" s="18" t="s">
        <v>83</v>
      </c>
      <c r="Q248" s="10">
        <v>1410198.0</v>
      </c>
      <c r="R248" s="10">
        <v>0.01</v>
      </c>
      <c r="S248" s="10">
        <v>0.8</v>
      </c>
    </row>
    <row r="249">
      <c r="A249" s="10" t="s">
        <v>941</v>
      </c>
      <c r="B249" s="10" t="s">
        <v>942</v>
      </c>
      <c r="C249" s="12" t="s">
        <v>904</v>
      </c>
      <c r="D249" s="10">
        <v>1.0</v>
      </c>
      <c r="E249" s="10" t="s">
        <v>32</v>
      </c>
      <c r="F249" s="10" t="s">
        <v>175</v>
      </c>
      <c r="G249" s="45" t="s">
        <v>51</v>
      </c>
      <c r="H249" s="45" t="s">
        <v>51</v>
      </c>
      <c r="I249" s="45" t="s">
        <v>51</v>
      </c>
      <c r="J249" s="45" t="s">
        <v>51</v>
      </c>
      <c r="K249" s="10" t="s">
        <v>51</v>
      </c>
      <c r="L249" s="45" t="s">
        <v>51</v>
      </c>
      <c r="M249" s="45" t="s">
        <v>51</v>
      </c>
      <c r="N249" s="45" t="s">
        <v>51</v>
      </c>
      <c r="O249" s="45" t="s">
        <v>51</v>
      </c>
      <c r="P249" s="45" t="s">
        <v>51</v>
      </c>
      <c r="Q249" s="45" t="s">
        <v>51</v>
      </c>
      <c r="R249" s="45" t="s">
        <v>51</v>
      </c>
      <c r="S249" s="45" t="s">
        <v>51</v>
      </c>
    </row>
    <row r="250">
      <c r="A250" s="10" t="s">
        <v>943</v>
      </c>
      <c r="B250" s="10" t="s">
        <v>944</v>
      </c>
      <c r="C250" s="12" t="s">
        <v>904</v>
      </c>
      <c r="D250" s="10">
        <v>0.0</v>
      </c>
      <c r="E250" s="12" t="s">
        <v>186</v>
      </c>
      <c r="F250" s="10" t="s">
        <v>175</v>
      </c>
      <c r="G250" s="10">
        <v>5549.36</v>
      </c>
      <c r="H250" s="10" t="s">
        <v>47</v>
      </c>
      <c r="I250" s="10">
        <v>2011.0</v>
      </c>
      <c r="J250" s="10" t="s">
        <v>396</v>
      </c>
      <c r="K250" s="29">
        <f>Q250/N250/L250</f>
        <v>26550</v>
      </c>
      <c r="L250" s="10">
        <v>0.02</v>
      </c>
      <c r="M250" s="10" t="s">
        <v>366</v>
      </c>
      <c r="N250" s="10">
        <v>1.0</v>
      </c>
      <c r="O250" s="10" t="s">
        <v>51</v>
      </c>
      <c r="P250" s="18" t="s">
        <v>83</v>
      </c>
      <c r="Q250" s="10">
        <v>531.0</v>
      </c>
      <c r="R250" s="10">
        <v>0.56</v>
      </c>
      <c r="S250" s="10">
        <v>0.8</v>
      </c>
    </row>
    <row r="251">
      <c r="A251" s="10" t="s">
        <v>947</v>
      </c>
      <c r="B251" s="10" t="s">
        <v>948</v>
      </c>
      <c r="C251" s="12" t="s">
        <v>904</v>
      </c>
      <c r="D251" s="10">
        <v>0.0</v>
      </c>
      <c r="E251" s="10" t="s">
        <v>32</v>
      </c>
      <c r="F251" s="10" t="s">
        <v>175</v>
      </c>
      <c r="G251" s="45" t="s">
        <v>51</v>
      </c>
      <c r="H251" s="45" t="s">
        <v>51</v>
      </c>
      <c r="I251" s="45" t="s">
        <v>51</v>
      </c>
      <c r="J251" s="45" t="s">
        <v>51</v>
      </c>
      <c r="K251" s="10" t="s">
        <v>51</v>
      </c>
      <c r="L251" s="45" t="s">
        <v>51</v>
      </c>
      <c r="M251" s="45" t="s">
        <v>51</v>
      </c>
      <c r="N251" s="45" t="s">
        <v>51</v>
      </c>
      <c r="O251" s="45" t="s">
        <v>51</v>
      </c>
      <c r="P251" s="45" t="s">
        <v>51</v>
      </c>
      <c r="Q251" s="45" t="s">
        <v>51</v>
      </c>
      <c r="R251" s="45" t="s">
        <v>51</v>
      </c>
      <c r="S251" s="45" t="s">
        <v>51</v>
      </c>
    </row>
    <row r="252">
      <c r="A252" s="10" t="s">
        <v>949</v>
      </c>
      <c r="B252" s="10" t="s">
        <v>950</v>
      </c>
      <c r="C252" s="12" t="s">
        <v>904</v>
      </c>
      <c r="D252" s="10">
        <v>1.0</v>
      </c>
      <c r="E252" s="12" t="s">
        <v>186</v>
      </c>
      <c r="F252" s="10" t="s">
        <v>175</v>
      </c>
      <c r="G252" s="45" t="s">
        <v>51</v>
      </c>
      <c r="H252" s="45" t="s">
        <v>51</v>
      </c>
      <c r="I252" s="45" t="s">
        <v>51</v>
      </c>
      <c r="J252" s="45" t="s">
        <v>51</v>
      </c>
      <c r="K252" s="10" t="s">
        <v>51</v>
      </c>
      <c r="L252" s="45" t="s">
        <v>51</v>
      </c>
      <c r="M252" s="45" t="s">
        <v>51</v>
      </c>
      <c r="N252" s="45" t="s">
        <v>51</v>
      </c>
      <c r="O252" s="45" t="s">
        <v>51</v>
      </c>
      <c r="P252" s="45" t="s">
        <v>51</v>
      </c>
      <c r="Q252" s="45" t="s">
        <v>51</v>
      </c>
      <c r="R252" s="45" t="s">
        <v>51</v>
      </c>
      <c r="S252" s="45" t="s">
        <v>51</v>
      </c>
    </row>
    <row r="253">
      <c r="A253" s="10" t="s">
        <v>952</v>
      </c>
      <c r="B253" s="10" t="s">
        <v>953</v>
      </c>
      <c r="C253" s="12" t="s">
        <v>904</v>
      </c>
      <c r="D253" s="10">
        <v>0.0</v>
      </c>
      <c r="E253" s="12" t="s">
        <v>186</v>
      </c>
      <c r="F253" s="10" t="s">
        <v>151</v>
      </c>
      <c r="G253" s="10">
        <f>(2262/56) + (658/56) + (249/56) + (2*108)</f>
        <v>272.5892857</v>
      </c>
      <c r="H253" s="10" t="s">
        <v>602</v>
      </c>
      <c r="I253" s="10">
        <v>2003.0</v>
      </c>
      <c r="J253" s="10" t="s">
        <v>603</v>
      </c>
      <c r="K253" s="29">
        <f t="shared" ref="K253:K254" si="26">Q253/N253/L253</f>
        <v>15563600</v>
      </c>
      <c r="L253" s="10">
        <v>0.1</v>
      </c>
      <c r="M253" s="10" t="s">
        <v>957</v>
      </c>
      <c r="N253" s="10">
        <v>1.0</v>
      </c>
      <c r="O253" s="10" t="s">
        <v>51</v>
      </c>
      <c r="P253" s="18" t="s">
        <v>83</v>
      </c>
      <c r="Q253" s="10">
        <v>1556360.0</v>
      </c>
      <c r="R253" s="10">
        <v>0.05</v>
      </c>
      <c r="S253" s="10">
        <v>0.8</v>
      </c>
    </row>
    <row r="254">
      <c r="A254" s="10" t="s">
        <v>958</v>
      </c>
      <c r="B254" s="10" t="s">
        <v>959</v>
      </c>
      <c r="C254" s="12" t="s">
        <v>904</v>
      </c>
      <c r="D254" s="10">
        <v>0.0</v>
      </c>
      <c r="E254" s="10" t="s">
        <v>32</v>
      </c>
      <c r="F254" s="10" t="s">
        <v>114</v>
      </c>
      <c r="G254" s="10">
        <v>22.0</v>
      </c>
      <c r="H254" s="10" t="s">
        <v>47</v>
      </c>
      <c r="I254" s="10">
        <v>2010.0</v>
      </c>
      <c r="J254" s="10" t="s">
        <v>396</v>
      </c>
      <c r="K254" s="29">
        <f t="shared" si="26"/>
        <v>14873965</v>
      </c>
      <c r="L254" s="10">
        <v>1.0</v>
      </c>
      <c r="M254" s="10" t="s">
        <v>51</v>
      </c>
      <c r="N254" s="10">
        <v>1.0</v>
      </c>
      <c r="O254" s="10" t="s">
        <v>51</v>
      </c>
      <c r="P254" s="18" t="s">
        <v>73</v>
      </c>
      <c r="Q254" s="73">
        <v>1.4873965E7</v>
      </c>
      <c r="R254" s="10">
        <v>0.04</v>
      </c>
      <c r="S254" s="10">
        <v>0.8</v>
      </c>
    </row>
    <row r="255">
      <c r="A255" s="10" t="s">
        <v>961</v>
      </c>
      <c r="B255" s="10" t="s">
        <v>962</v>
      </c>
      <c r="C255" s="12" t="s">
        <v>904</v>
      </c>
      <c r="D255" s="10">
        <v>0.0</v>
      </c>
      <c r="E255" s="12" t="s">
        <v>186</v>
      </c>
      <c r="F255" s="10" t="s">
        <v>151</v>
      </c>
      <c r="G255" s="45" t="s">
        <v>51</v>
      </c>
      <c r="H255" s="45" t="s">
        <v>51</v>
      </c>
      <c r="I255" s="45" t="s">
        <v>51</v>
      </c>
      <c r="J255" s="45" t="s">
        <v>51</v>
      </c>
      <c r="K255" s="10" t="s">
        <v>51</v>
      </c>
      <c r="L255" s="45" t="s">
        <v>51</v>
      </c>
      <c r="M255" s="45" t="s">
        <v>51</v>
      </c>
      <c r="N255" s="45" t="s">
        <v>51</v>
      </c>
      <c r="O255" s="45" t="s">
        <v>51</v>
      </c>
      <c r="P255" s="45" t="s">
        <v>51</v>
      </c>
      <c r="Q255" s="45" t="s">
        <v>51</v>
      </c>
      <c r="R255" s="45" t="s">
        <v>51</v>
      </c>
      <c r="S255" s="45" t="s">
        <v>51</v>
      </c>
    </row>
    <row r="256">
      <c r="A256" s="10" t="s">
        <v>963</v>
      </c>
      <c r="B256" s="10" t="s">
        <v>964</v>
      </c>
      <c r="C256" s="12" t="s">
        <v>904</v>
      </c>
      <c r="D256" s="10">
        <v>1.0</v>
      </c>
      <c r="E256" s="12" t="s">
        <v>194</v>
      </c>
      <c r="F256" s="10" t="s">
        <v>151</v>
      </c>
      <c r="G256" s="10">
        <v>202.0</v>
      </c>
      <c r="H256" s="10" t="s">
        <v>47</v>
      </c>
      <c r="I256" s="10">
        <v>2008.0</v>
      </c>
      <c r="J256" s="10" t="s">
        <v>447</v>
      </c>
      <c r="K256" s="29">
        <f t="shared" ref="K256:K259" si="27">Q256/N256/L256</f>
        <v>1480321.229</v>
      </c>
      <c r="L256" s="10">
        <v>0.358</v>
      </c>
      <c r="M256" s="10" t="s">
        <v>375</v>
      </c>
      <c r="N256" s="10">
        <v>1.0</v>
      </c>
      <c r="O256" s="10" t="s">
        <v>51</v>
      </c>
      <c r="P256" s="18" t="s">
        <v>83</v>
      </c>
      <c r="Q256" s="10">
        <v>529955.0</v>
      </c>
      <c r="R256" s="10">
        <v>0.05</v>
      </c>
      <c r="S256" s="10">
        <v>0.8</v>
      </c>
    </row>
    <row r="257">
      <c r="A257" s="10" t="s">
        <v>966</v>
      </c>
      <c r="B257" s="10" t="s">
        <v>967</v>
      </c>
      <c r="C257" s="12" t="s">
        <v>904</v>
      </c>
      <c r="D257" s="10">
        <v>1.0</v>
      </c>
      <c r="E257" s="12" t="s">
        <v>194</v>
      </c>
      <c r="F257" s="10" t="s">
        <v>151</v>
      </c>
      <c r="G257" s="25">
        <v>7539.73</v>
      </c>
      <c r="H257" s="10" t="s">
        <v>968</v>
      </c>
      <c r="I257" s="10">
        <v>2013.0</v>
      </c>
      <c r="J257" s="10" t="s">
        <v>198</v>
      </c>
      <c r="K257" s="29">
        <f t="shared" si="27"/>
        <v>87234</v>
      </c>
      <c r="L257" s="10">
        <v>1.0</v>
      </c>
      <c r="M257" s="10" t="s">
        <v>51</v>
      </c>
      <c r="N257" s="10">
        <v>1.0</v>
      </c>
      <c r="O257" s="10" t="s">
        <v>51</v>
      </c>
      <c r="P257" s="18" t="s">
        <v>73</v>
      </c>
      <c r="Q257" s="10">
        <v>87234.0</v>
      </c>
      <c r="R257" s="10">
        <v>0.05</v>
      </c>
      <c r="S257" s="10">
        <v>0.8</v>
      </c>
    </row>
    <row r="258">
      <c r="A258" s="10" t="s">
        <v>971</v>
      </c>
      <c r="B258" s="10" t="s">
        <v>972</v>
      </c>
      <c r="C258" s="12" t="s">
        <v>904</v>
      </c>
      <c r="D258" s="10">
        <v>1.0</v>
      </c>
      <c r="E258" s="12" t="s">
        <v>194</v>
      </c>
      <c r="F258" s="20" t="s">
        <v>57</v>
      </c>
      <c r="G258" s="10">
        <v>50.0</v>
      </c>
      <c r="H258" s="10" t="s">
        <v>47</v>
      </c>
      <c r="I258" s="10">
        <v>2008.0</v>
      </c>
      <c r="J258" s="10" t="s">
        <v>396</v>
      </c>
      <c r="K258" s="29">
        <f t="shared" si="27"/>
        <v>77052.5</v>
      </c>
      <c r="L258" s="10">
        <f>20/34</f>
        <v>0.5882352941</v>
      </c>
      <c r="M258" s="10" t="s">
        <v>974</v>
      </c>
      <c r="N258" s="10">
        <v>1.0</v>
      </c>
      <c r="O258" s="10" t="s">
        <v>51</v>
      </c>
      <c r="P258" s="18" t="s">
        <v>83</v>
      </c>
      <c r="Q258" s="10">
        <v>45325.0</v>
      </c>
      <c r="R258" s="10">
        <v>0.05</v>
      </c>
      <c r="S258" s="10">
        <v>0.8</v>
      </c>
    </row>
    <row r="259">
      <c r="A259" s="10" t="s">
        <v>975</v>
      </c>
      <c r="B259" s="10" t="s">
        <v>972</v>
      </c>
      <c r="C259" s="12" t="s">
        <v>904</v>
      </c>
      <c r="D259" s="10">
        <v>1.0</v>
      </c>
      <c r="E259" s="12" t="s">
        <v>194</v>
      </c>
      <c r="F259" s="20" t="s">
        <v>57</v>
      </c>
      <c r="G259" s="25">
        <v>311028.0</v>
      </c>
      <c r="H259" s="10" t="s">
        <v>36</v>
      </c>
      <c r="I259" s="10">
        <v>2014.0</v>
      </c>
      <c r="J259" s="10" t="s">
        <v>44</v>
      </c>
      <c r="K259" s="29">
        <f t="shared" si="27"/>
        <v>69104</v>
      </c>
      <c r="L259" s="10">
        <v>1.0</v>
      </c>
      <c r="M259" s="10" t="s">
        <v>51</v>
      </c>
      <c r="N259" s="10">
        <v>1.0</v>
      </c>
      <c r="O259" s="10" t="s">
        <v>51</v>
      </c>
      <c r="P259" s="18" t="s">
        <v>73</v>
      </c>
      <c r="Q259" s="10">
        <v>69104.0</v>
      </c>
      <c r="R259" s="10">
        <v>0.05</v>
      </c>
      <c r="S259" s="10">
        <v>0.8</v>
      </c>
    </row>
    <row r="260">
      <c r="C260" s="75"/>
      <c r="E260" s="75"/>
      <c r="F260" s="75"/>
      <c r="P260" s="76"/>
      <c r="Q260" s="76"/>
    </row>
    <row r="261">
      <c r="C261" s="75"/>
      <c r="E261" s="75"/>
      <c r="F261" s="75"/>
      <c r="P261" s="76"/>
      <c r="Q261" s="76"/>
    </row>
    <row r="262">
      <c r="C262" s="75"/>
      <c r="E262" s="75"/>
      <c r="F262" s="75"/>
      <c r="P262" s="76"/>
      <c r="Q262" s="76"/>
    </row>
    <row r="263">
      <c r="C263" s="75"/>
      <c r="E263" s="75"/>
      <c r="F263" s="75"/>
      <c r="P263" s="76"/>
      <c r="Q263" s="76"/>
    </row>
    <row r="264">
      <c r="C264" s="75"/>
      <c r="E264" s="75"/>
      <c r="F264" s="75"/>
      <c r="P264" s="76"/>
      <c r="Q264" s="76"/>
    </row>
    <row r="265">
      <c r="C265" s="75"/>
      <c r="E265" s="75"/>
      <c r="F265" s="75"/>
      <c r="P265" s="76"/>
      <c r="Q265" s="76"/>
    </row>
    <row r="266">
      <c r="C266" s="75"/>
      <c r="E266" s="75"/>
      <c r="F266" s="75"/>
      <c r="P266" s="76"/>
      <c r="Q266" s="76"/>
    </row>
    <row r="267">
      <c r="C267" s="75"/>
      <c r="E267" s="75"/>
      <c r="F267" s="75"/>
      <c r="P267" s="76"/>
      <c r="Q267" s="76"/>
    </row>
    <row r="268">
      <c r="C268" s="75"/>
      <c r="E268" s="75"/>
      <c r="F268" s="75"/>
      <c r="P268" s="76"/>
      <c r="Q268" s="76"/>
    </row>
    <row r="269">
      <c r="C269" s="75"/>
      <c r="E269" s="75"/>
      <c r="F269" s="75"/>
      <c r="P269" s="76"/>
      <c r="Q269" s="76"/>
    </row>
    <row r="270">
      <c r="C270" s="75"/>
      <c r="E270" s="75"/>
      <c r="F270" s="75"/>
      <c r="P270" s="76"/>
      <c r="Q270" s="76"/>
    </row>
    <row r="271">
      <c r="C271" s="75"/>
      <c r="E271" s="75"/>
      <c r="F271" s="75"/>
      <c r="P271" s="76"/>
      <c r="Q271" s="76"/>
    </row>
    <row r="272">
      <c r="C272" s="75"/>
      <c r="E272" s="75"/>
      <c r="F272" s="75"/>
      <c r="P272" s="76"/>
      <c r="Q272" s="76"/>
    </row>
    <row r="273">
      <c r="C273" s="75"/>
      <c r="E273" s="75"/>
      <c r="F273" s="75"/>
      <c r="P273" s="76"/>
      <c r="Q273" s="76"/>
    </row>
    <row r="274">
      <c r="C274" s="75"/>
      <c r="E274" s="75"/>
      <c r="F274" s="75"/>
      <c r="P274" s="76"/>
      <c r="Q274" s="76"/>
    </row>
    <row r="275">
      <c r="C275" s="75"/>
      <c r="E275" s="75"/>
      <c r="F275" s="75"/>
      <c r="P275" s="76"/>
      <c r="Q275" s="76"/>
    </row>
    <row r="276">
      <c r="C276" s="75"/>
      <c r="E276" s="75"/>
      <c r="F276" s="75"/>
      <c r="P276" s="76"/>
      <c r="Q276" s="76"/>
    </row>
    <row r="277">
      <c r="C277" s="75"/>
      <c r="E277" s="75"/>
      <c r="F277" s="75"/>
      <c r="P277" s="76"/>
      <c r="Q277" s="76"/>
    </row>
    <row r="278">
      <c r="C278" s="75"/>
      <c r="E278" s="75"/>
      <c r="F278" s="75"/>
      <c r="P278" s="76"/>
      <c r="Q278" s="76"/>
    </row>
    <row r="279">
      <c r="C279" s="75"/>
      <c r="E279" s="75"/>
      <c r="F279" s="75"/>
      <c r="P279" s="76"/>
      <c r="Q279" s="76"/>
    </row>
    <row r="280">
      <c r="C280" s="75"/>
      <c r="E280" s="75"/>
      <c r="F280" s="75"/>
      <c r="P280" s="76"/>
      <c r="Q280" s="76"/>
    </row>
    <row r="281">
      <c r="C281" s="75"/>
      <c r="E281" s="75"/>
      <c r="F281" s="75"/>
      <c r="P281" s="76"/>
      <c r="Q281" s="76"/>
    </row>
    <row r="282">
      <c r="C282" s="75"/>
      <c r="E282" s="75"/>
      <c r="F282" s="75"/>
      <c r="P282" s="76"/>
      <c r="Q282" s="76"/>
    </row>
    <row r="283">
      <c r="C283" s="75"/>
      <c r="E283" s="75"/>
      <c r="F283" s="75"/>
      <c r="P283" s="76"/>
      <c r="Q283" s="76"/>
    </row>
    <row r="284">
      <c r="C284" s="75"/>
      <c r="E284" s="75"/>
      <c r="F284" s="75"/>
      <c r="P284" s="76"/>
      <c r="Q284" s="76"/>
    </row>
    <row r="285">
      <c r="C285" s="75"/>
      <c r="E285" s="75"/>
      <c r="F285" s="75"/>
      <c r="P285" s="76"/>
      <c r="Q285" s="76"/>
    </row>
    <row r="286">
      <c r="C286" s="75"/>
      <c r="E286" s="75"/>
      <c r="F286" s="75"/>
      <c r="P286" s="76"/>
      <c r="Q286" s="76"/>
    </row>
    <row r="287">
      <c r="C287" s="75"/>
      <c r="E287" s="75"/>
      <c r="F287" s="75"/>
      <c r="P287" s="76"/>
      <c r="Q287" s="76"/>
    </row>
    <row r="288">
      <c r="C288" s="75"/>
      <c r="E288" s="75"/>
      <c r="F288" s="75"/>
      <c r="P288" s="76"/>
      <c r="Q288" s="76"/>
    </row>
    <row r="289">
      <c r="C289" s="75"/>
      <c r="E289" s="75"/>
      <c r="F289" s="75"/>
      <c r="P289" s="76"/>
      <c r="Q289" s="76"/>
    </row>
    <row r="290">
      <c r="C290" s="75"/>
      <c r="E290" s="75"/>
      <c r="F290" s="75"/>
      <c r="P290" s="76"/>
      <c r="Q290" s="76"/>
    </row>
    <row r="291">
      <c r="C291" s="75"/>
      <c r="E291" s="75"/>
      <c r="F291" s="75"/>
      <c r="P291" s="76"/>
      <c r="Q291" s="76"/>
    </row>
    <row r="292">
      <c r="C292" s="75"/>
      <c r="E292" s="75"/>
      <c r="F292" s="75"/>
      <c r="P292" s="76"/>
      <c r="Q292" s="76"/>
    </row>
    <row r="293">
      <c r="C293" s="75"/>
      <c r="E293" s="75"/>
      <c r="F293" s="75"/>
      <c r="P293" s="76"/>
      <c r="Q293" s="76"/>
    </row>
    <row r="294">
      <c r="C294" s="75"/>
      <c r="E294" s="75"/>
      <c r="F294" s="75"/>
      <c r="P294" s="76"/>
      <c r="Q294" s="76"/>
    </row>
    <row r="295">
      <c r="C295" s="75"/>
      <c r="E295" s="75"/>
      <c r="F295" s="75"/>
      <c r="P295" s="76"/>
      <c r="Q295" s="76"/>
    </row>
    <row r="296">
      <c r="C296" s="75"/>
      <c r="E296" s="75"/>
      <c r="F296" s="75"/>
      <c r="P296" s="76"/>
      <c r="Q296" s="76"/>
    </row>
    <row r="297">
      <c r="C297" s="75"/>
      <c r="E297" s="75"/>
      <c r="F297" s="75"/>
      <c r="P297" s="76"/>
      <c r="Q297" s="76"/>
    </row>
    <row r="298">
      <c r="C298" s="75"/>
      <c r="E298" s="75"/>
      <c r="F298" s="75"/>
      <c r="P298" s="76"/>
      <c r="Q298" s="76"/>
    </row>
    <row r="299">
      <c r="C299" s="75"/>
      <c r="E299" s="75"/>
      <c r="F299" s="75"/>
      <c r="P299" s="76"/>
      <c r="Q299" s="76"/>
    </row>
    <row r="300">
      <c r="C300" s="75"/>
      <c r="E300" s="75"/>
      <c r="F300" s="75"/>
      <c r="P300" s="76"/>
      <c r="Q300" s="76"/>
    </row>
    <row r="301">
      <c r="C301" s="75"/>
      <c r="E301" s="75"/>
      <c r="F301" s="75"/>
      <c r="P301" s="76"/>
      <c r="Q301" s="76"/>
    </row>
    <row r="302">
      <c r="C302" s="75"/>
      <c r="E302" s="75"/>
      <c r="F302" s="75"/>
      <c r="P302" s="76"/>
      <c r="Q302" s="76"/>
    </row>
    <row r="303">
      <c r="C303" s="75"/>
      <c r="E303" s="75"/>
      <c r="F303" s="75"/>
      <c r="P303" s="76"/>
      <c r="Q303" s="76"/>
    </row>
    <row r="304">
      <c r="C304" s="75"/>
      <c r="E304" s="75"/>
      <c r="F304" s="75"/>
      <c r="P304" s="76"/>
      <c r="Q304" s="76"/>
    </row>
    <row r="305">
      <c r="C305" s="75"/>
      <c r="E305" s="75"/>
      <c r="F305" s="75"/>
      <c r="P305" s="76"/>
      <c r="Q305" s="76"/>
    </row>
    <row r="306">
      <c r="C306" s="75"/>
      <c r="E306" s="75"/>
      <c r="F306" s="75"/>
      <c r="P306" s="76"/>
      <c r="Q306" s="76"/>
    </row>
    <row r="307">
      <c r="C307" s="75"/>
      <c r="E307" s="75"/>
      <c r="F307" s="75"/>
      <c r="P307" s="76"/>
      <c r="Q307" s="76"/>
    </row>
    <row r="308">
      <c r="C308" s="75"/>
      <c r="E308" s="75"/>
      <c r="F308" s="75"/>
      <c r="P308" s="76"/>
      <c r="Q308" s="76"/>
    </row>
    <row r="309">
      <c r="C309" s="75"/>
      <c r="E309" s="75"/>
      <c r="F309" s="75"/>
      <c r="P309" s="76"/>
      <c r="Q309" s="76"/>
    </row>
    <row r="310">
      <c r="C310" s="75"/>
      <c r="E310" s="75"/>
      <c r="F310" s="75"/>
      <c r="P310" s="76"/>
      <c r="Q310" s="76"/>
    </row>
    <row r="311">
      <c r="C311" s="75"/>
      <c r="E311" s="75"/>
      <c r="F311" s="75"/>
      <c r="P311" s="76"/>
      <c r="Q311" s="76"/>
    </row>
    <row r="312">
      <c r="C312" s="75"/>
      <c r="E312" s="75"/>
      <c r="F312" s="75"/>
      <c r="P312" s="76"/>
      <c r="Q312" s="76"/>
    </row>
    <row r="313">
      <c r="C313" s="75"/>
      <c r="E313" s="75"/>
      <c r="F313" s="75"/>
      <c r="P313" s="76"/>
      <c r="Q313" s="76"/>
    </row>
    <row r="314">
      <c r="C314" s="75"/>
      <c r="E314" s="75"/>
      <c r="F314" s="75"/>
      <c r="P314" s="76"/>
      <c r="Q314" s="76"/>
    </row>
    <row r="315">
      <c r="C315" s="75"/>
      <c r="E315" s="75"/>
      <c r="F315" s="75"/>
      <c r="P315" s="76"/>
      <c r="Q315" s="76"/>
    </row>
    <row r="316">
      <c r="C316" s="75"/>
      <c r="E316" s="75"/>
      <c r="F316" s="75"/>
      <c r="P316" s="76"/>
      <c r="Q316" s="76"/>
    </row>
    <row r="317">
      <c r="C317" s="75"/>
      <c r="E317" s="75"/>
      <c r="F317" s="75"/>
      <c r="P317" s="76"/>
      <c r="Q317" s="76"/>
    </row>
    <row r="318">
      <c r="C318" s="75"/>
      <c r="E318" s="75"/>
      <c r="F318" s="75"/>
      <c r="P318" s="76"/>
      <c r="Q318" s="76"/>
    </row>
    <row r="319">
      <c r="C319" s="75"/>
      <c r="E319" s="75"/>
      <c r="F319" s="75"/>
      <c r="P319" s="76"/>
      <c r="Q319" s="76"/>
    </row>
    <row r="320">
      <c r="C320" s="75"/>
      <c r="E320" s="75"/>
      <c r="F320" s="75"/>
      <c r="P320" s="76"/>
      <c r="Q320" s="76"/>
    </row>
    <row r="321">
      <c r="C321" s="75"/>
      <c r="E321" s="75"/>
      <c r="F321" s="75"/>
      <c r="P321" s="76"/>
      <c r="Q321" s="76"/>
    </row>
    <row r="322">
      <c r="C322" s="75"/>
      <c r="E322" s="75"/>
      <c r="F322" s="75"/>
      <c r="P322" s="76"/>
      <c r="Q322" s="76"/>
    </row>
    <row r="323">
      <c r="C323" s="75"/>
      <c r="E323" s="75"/>
      <c r="F323" s="75"/>
      <c r="P323" s="76"/>
      <c r="Q323" s="76"/>
    </row>
    <row r="324">
      <c r="C324" s="75"/>
      <c r="E324" s="75"/>
      <c r="F324" s="75"/>
      <c r="P324" s="76"/>
      <c r="Q324" s="76"/>
    </row>
    <row r="325">
      <c r="C325" s="75"/>
      <c r="E325" s="75"/>
      <c r="F325" s="75"/>
      <c r="P325" s="76"/>
      <c r="Q325" s="76"/>
    </row>
    <row r="326">
      <c r="C326" s="75"/>
      <c r="E326" s="75"/>
      <c r="F326" s="75"/>
      <c r="P326" s="76"/>
      <c r="Q326" s="76"/>
    </row>
    <row r="327">
      <c r="C327" s="75"/>
      <c r="E327" s="75"/>
      <c r="F327" s="75"/>
      <c r="P327" s="76"/>
      <c r="Q327" s="76"/>
    </row>
    <row r="328">
      <c r="C328" s="75"/>
      <c r="E328" s="75"/>
      <c r="F328" s="75"/>
      <c r="P328" s="76"/>
      <c r="Q328" s="76"/>
    </row>
    <row r="329">
      <c r="C329" s="75"/>
      <c r="E329" s="75"/>
      <c r="F329" s="75"/>
      <c r="P329" s="76"/>
      <c r="Q329" s="76"/>
    </row>
    <row r="330">
      <c r="C330" s="75"/>
      <c r="E330" s="75"/>
      <c r="F330" s="75"/>
      <c r="P330" s="76"/>
      <c r="Q330" s="76"/>
    </row>
    <row r="331">
      <c r="C331" s="75"/>
      <c r="E331" s="75"/>
      <c r="F331" s="75"/>
      <c r="P331" s="76"/>
      <c r="Q331" s="76"/>
    </row>
    <row r="332">
      <c r="C332" s="75"/>
      <c r="E332" s="75"/>
      <c r="F332" s="75"/>
      <c r="P332" s="76"/>
      <c r="Q332" s="76"/>
    </row>
    <row r="333">
      <c r="C333" s="75"/>
      <c r="E333" s="75"/>
      <c r="F333" s="75"/>
      <c r="P333" s="76"/>
      <c r="Q333" s="76"/>
    </row>
    <row r="334">
      <c r="C334" s="75"/>
      <c r="E334" s="75"/>
      <c r="F334" s="75"/>
      <c r="P334" s="76"/>
      <c r="Q334" s="76"/>
    </row>
    <row r="335">
      <c r="C335" s="75"/>
      <c r="E335" s="75"/>
      <c r="F335" s="75"/>
      <c r="P335" s="76"/>
      <c r="Q335" s="76"/>
    </row>
    <row r="336">
      <c r="C336" s="75"/>
      <c r="E336" s="75"/>
      <c r="F336" s="75"/>
      <c r="P336" s="76"/>
      <c r="Q336" s="76"/>
    </row>
    <row r="337">
      <c r="C337" s="75"/>
      <c r="E337" s="75"/>
      <c r="F337" s="75"/>
      <c r="P337" s="76"/>
      <c r="Q337" s="76"/>
    </row>
    <row r="338">
      <c r="C338" s="75"/>
      <c r="E338" s="75"/>
      <c r="F338" s="75"/>
      <c r="P338" s="76"/>
      <c r="Q338" s="76"/>
    </row>
    <row r="339">
      <c r="C339" s="75"/>
      <c r="E339" s="75"/>
      <c r="F339" s="75"/>
      <c r="P339" s="76"/>
      <c r="Q339" s="76"/>
    </row>
    <row r="340">
      <c r="C340" s="75"/>
      <c r="E340" s="75"/>
      <c r="F340" s="75"/>
      <c r="P340" s="76"/>
      <c r="Q340" s="76"/>
    </row>
    <row r="341">
      <c r="C341" s="75"/>
      <c r="E341" s="75"/>
      <c r="F341" s="75"/>
      <c r="P341" s="76"/>
      <c r="Q341" s="76"/>
    </row>
    <row r="342">
      <c r="C342" s="75"/>
      <c r="E342" s="75"/>
      <c r="F342" s="75"/>
      <c r="P342" s="76"/>
      <c r="Q342" s="76"/>
    </row>
    <row r="343">
      <c r="C343" s="75"/>
      <c r="E343" s="75"/>
      <c r="F343" s="75"/>
      <c r="P343" s="76"/>
      <c r="Q343" s="76"/>
    </row>
    <row r="344">
      <c r="C344" s="75"/>
      <c r="E344" s="75"/>
      <c r="F344" s="75"/>
      <c r="P344" s="76"/>
      <c r="Q344" s="76"/>
    </row>
    <row r="345">
      <c r="C345" s="75"/>
      <c r="E345" s="75"/>
      <c r="F345" s="75"/>
      <c r="P345" s="76"/>
      <c r="Q345" s="76"/>
    </row>
    <row r="346">
      <c r="C346" s="75"/>
      <c r="E346" s="75"/>
      <c r="F346" s="75"/>
      <c r="P346" s="76"/>
      <c r="Q346" s="76"/>
    </row>
    <row r="347">
      <c r="C347" s="75"/>
      <c r="E347" s="75"/>
      <c r="F347" s="75"/>
      <c r="P347" s="76"/>
      <c r="Q347" s="76"/>
    </row>
    <row r="348">
      <c r="C348" s="75"/>
      <c r="E348" s="75"/>
      <c r="F348" s="75"/>
      <c r="P348" s="76"/>
      <c r="Q348" s="76"/>
    </row>
    <row r="349">
      <c r="C349" s="75"/>
      <c r="E349" s="75"/>
      <c r="F349" s="75"/>
      <c r="P349" s="76"/>
      <c r="Q349" s="76"/>
    </row>
    <row r="350">
      <c r="C350" s="75"/>
      <c r="E350" s="75"/>
      <c r="F350" s="75"/>
      <c r="P350" s="76"/>
      <c r="Q350" s="76"/>
    </row>
    <row r="351">
      <c r="C351" s="75"/>
      <c r="E351" s="75"/>
      <c r="F351" s="75"/>
      <c r="P351" s="76"/>
      <c r="Q351" s="76"/>
    </row>
    <row r="352">
      <c r="C352" s="75"/>
      <c r="E352" s="75"/>
      <c r="F352" s="75"/>
      <c r="P352" s="76"/>
      <c r="Q352" s="76"/>
    </row>
    <row r="353">
      <c r="C353" s="75"/>
      <c r="E353" s="75"/>
      <c r="F353" s="75"/>
      <c r="P353" s="76"/>
      <c r="Q353" s="76"/>
    </row>
    <row r="354">
      <c r="C354" s="75"/>
      <c r="E354" s="75"/>
      <c r="F354" s="75"/>
      <c r="P354" s="76"/>
      <c r="Q354" s="76"/>
    </row>
    <row r="355">
      <c r="C355" s="75"/>
      <c r="E355" s="75"/>
      <c r="F355" s="75"/>
      <c r="P355" s="76"/>
      <c r="Q355" s="76"/>
    </row>
    <row r="356">
      <c r="C356" s="75"/>
      <c r="E356" s="75"/>
      <c r="F356" s="75"/>
      <c r="P356" s="76"/>
      <c r="Q356" s="76"/>
    </row>
    <row r="357">
      <c r="C357" s="75"/>
      <c r="E357" s="75"/>
      <c r="F357" s="75"/>
      <c r="P357" s="76"/>
      <c r="Q357" s="76"/>
    </row>
    <row r="358">
      <c r="C358" s="75"/>
      <c r="E358" s="75"/>
      <c r="F358" s="75"/>
      <c r="P358" s="76"/>
      <c r="Q358" s="76"/>
    </row>
    <row r="359">
      <c r="C359" s="75"/>
      <c r="E359" s="75"/>
      <c r="F359" s="75"/>
      <c r="P359" s="76"/>
      <c r="Q359" s="76"/>
    </row>
    <row r="360">
      <c r="C360" s="75"/>
      <c r="E360" s="75"/>
      <c r="F360" s="75"/>
      <c r="P360" s="76"/>
      <c r="Q360" s="76"/>
    </row>
    <row r="361">
      <c r="C361" s="75"/>
      <c r="E361" s="75"/>
      <c r="F361" s="75"/>
      <c r="P361" s="76"/>
      <c r="Q361" s="76"/>
    </row>
    <row r="362">
      <c r="C362" s="75"/>
      <c r="E362" s="75"/>
      <c r="F362" s="75"/>
      <c r="P362" s="76"/>
      <c r="Q362" s="76"/>
    </row>
    <row r="363">
      <c r="C363" s="75"/>
      <c r="E363" s="75"/>
      <c r="F363" s="75"/>
      <c r="P363" s="76"/>
      <c r="Q363" s="76"/>
    </row>
    <row r="364">
      <c r="C364" s="75"/>
      <c r="E364" s="75"/>
      <c r="F364" s="75"/>
      <c r="P364" s="76"/>
      <c r="Q364" s="76"/>
    </row>
    <row r="365">
      <c r="C365" s="75"/>
      <c r="E365" s="75"/>
      <c r="F365" s="75"/>
      <c r="P365" s="76"/>
      <c r="Q365" s="76"/>
    </row>
    <row r="366">
      <c r="C366" s="75"/>
      <c r="E366" s="75"/>
      <c r="F366" s="75"/>
      <c r="P366" s="76"/>
      <c r="Q366" s="76"/>
    </row>
    <row r="367">
      <c r="C367" s="75"/>
      <c r="E367" s="75"/>
      <c r="F367" s="75"/>
      <c r="P367" s="76"/>
      <c r="Q367" s="76"/>
    </row>
    <row r="368">
      <c r="C368" s="75"/>
      <c r="E368" s="75"/>
      <c r="F368" s="75"/>
      <c r="P368" s="76"/>
      <c r="Q368" s="76"/>
    </row>
    <row r="369">
      <c r="C369" s="75"/>
      <c r="E369" s="75"/>
      <c r="F369" s="75"/>
      <c r="P369" s="76"/>
      <c r="Q369" s="76"/>
    </row>
    <row r="370">
      <c r="C370" s="75"/>
      <c r="E370" s="75"/>
      <c r="F370" s="75"/>
      <c r="P370" s="76"/>
      <c r="Q370" s="76"/>
    </row>
    <row r="371">
      <c r="C371" s="75"/>
      <c r="E371" s="75"/>
      <c r="F371" s="75"/>
      <c r="P371" s="76"/>
      <c r="Q371" s="76"/>
    </row>
    <row r="372">
      <c r="C372" s="75"/>
      <c r="E372" s="75"/>
      <c r="F372" s="75"/>
      <c r="P372" s="76"/>
      <c r="Q372" s="76"/>
    </row>
    <row r="373">
      <c r="C373" s="75"/>
      <c r="E373" s="75"/>
      <c r="F373" s="75"/>
      <c r="P373" s="76"/>
      <c r="Q373" s="76"/>
    </row>
    <row r="374">
      <c r="C374" s="75"/>
      <c r="E374" s="75"/>
      <c r="F374" s="75"/>
      <c r="P374" s="76"/>
      <c r="Q374" s="76"/>
    </row>
    <row r="375">
      <c r="C375" s="75"/>
      <c r="E375" s="75"/>
      <c r="F375" s="75"/>
      <c r="P375" s="76"/>
      <c r="Q375" s="76"/>
    </row>
    <row r="376">
      <c r="C376" s="75"/>
      <c r="E376" s="75"/>
      <c r="F376" s="75"/>
      <c r="P376" s="76"/>
      <c r="Q376" s="76"/>
    </row>
    <row r="377">
      <c r="C377" s="75"/>
      <c r="E377" s="75"/>
      <c r="F377" s="75"/>
      <c r="P377" s="76"/>
      <c r="Q377" s="76"/>
    </row>
    <row r="378">
      <c r="C378" s="75"/>
      <c r="E378" s="75"/>
      <c r="F378" s="75"/>
      <c r="P378" s="76"/>
      <c r="Q378" s="76"/>
    </row>
    <row r="379">
      <c r="C379" s="75"/>
      <c r="E379" s="75"/>
      <c r="F379" s="75"/>
      <c r="P379" s="76"/>
      <c r="Q379" s="76"/>
    </row>
    <row r="380">
      <c r="C380" s="75"/>
      <c r="E380" s="75"/>
      <c r="F380" s="75"/>
      <c r="P380" s="76"/>
      <c r="Q380" s="76"/>
    </row>
    <row r="381">
      <c r="C381" s="75"/>
      <c r="E381" s="75"/>
      <c r="F381" s="75"/>
      <c r="P381" s="76"/>
      <c r="Q381" s="76"/>
    </row>
    <row r="382">
      <c r="C382" s="75"/>
      <c r="E382" s="75"/>
      <c r="F382" s="75"/>
      <c r="P382" s="76"/>
      <c r="Q382" s="76"/>
    </row>
    <row r="383">
      <c r="C383" s="75"/>
      <c r="E383" s="75"/>
      <c r="F383" s="75"/>
      <c r="P383" s="76"/>
      <c r="Q383" s="76"/>
    </row>
    <row r="384">
      <c r="C384" s="75"/>
      <c r="E384" s="75"/>
      <c r="F384" s="75"/>
      <c r="P384" s="76"/>
      <c r="Q384" s="76"/>
    </row>
    <row r="385">
      <c r="C385" s="75"/>
      <c r="E385" s="75"/>
      <c r="F385" s="75"/>
      <c r="P385" s="76"/>
      <c r="Q385" s="76"/>
    </row>
    <row r="386">
      <c r="C386" s="75"/>
      <c r="E386" s="75"/>
      <c r="F386" s="75"/>
      <c r="P386" s="76"/>
      <c r="Q386" s="76"/>
    </row>
    <row r="387">
      <c r="C387" s="75"/>
      <c r="E387" s="75"/>
      <c r="F387" s="75"/>
      <c r="P387" s="76"/>
      <c r="Q387" s="76"/>
    </row>
    <row r="388">
      <c r="C388" s="75"/>
      <c r="E388" s="75"/>
      <c r="F388" s="75"/>
      <c r="P388" s="76"/>
      <c r="Q388" s="76"/>
    </row>
    <row r="389">
      <c r="C389" s="75"/>
      <c r="E389" s="75"/>
      <c r="F389" s="75"/>
      <c r="P389" s="76"/>
      <c r="Q389" s="76"/>
    </row>
    <row r="390">
      <c r="C390" s="75"/>
      <c r="E390" s="75"/>
      <c r="F390" s="75"/>
      <c r="P390" s="76"/>
      <c r="Q390" s="76"/>
    </row>
    <row r="391">
      <c r="C391" s="75"/>
      <c r="E391" s="75"/>
      <c r="F391" s="75"/>
      <c r="P391" s="76"/>
      <c r="Q391" s="76"/>
    </row>
    <row r="392">
      <c r="C392" s="75"/>
      <c r="E392" s="75"/>
      <c r="F392" s="75"/>
      <c r="P392" s="76"/>
      <c r="Q392" s="76"/>
    </row>
    <row r="393">
      <c r="C393" s="75"/>
      <c r="E393" s="75"/>
      <c r="F393" s="75"/>
      <c r="P393" s="76"/>
      <c r="Q393" s="76"/>
    </row>
    <row r="394">
      <c r="C394" s="75"/>
      <c r="E394" s="75"/>
      <c r="F394" s="75"/>
      <c r="P394" s="76"/>
      <c r="Q394" s="76"/>
    </row>
    <row r="395">
      <c r="C395" s="75"/>
      <c r="E395" s="75"/>
      <c r="F395" s="75"/>
      <c r="P395" s="76"/>
      <c r="Q395" s="76"/>
    </row>
    <row r="396">
      <c r="C396" s="75"/>
      <c r="E396" s="75"/>
      <c r="F396" s="75"/>
      <c r="P396" s="76"/>
      <c r="Q396" s="76"/>
    </row>
    <row r="397">
      <c r="C397" s="75"/>
      <c r="E397" s="75"/>
      <c r="F397" s="75"/>
      <c r="P397" s="76"/>
      <c r="Q397" s="76"/>
    </row>
    <row r="398">
      <c r="C398" s="75"/>
      <c r="E398" s="75"/>
      <c r="F398" s="75"/>
      <c r="P398" s="76"/>
      <c r="Q398" s="76"/>
    </row>
    <row r="399">
      <c r="C399" s="75"/>
      <c r="E399" s="75"/>
      <c r="F399" s="75"/>
      <c r="P399" s="76"/>
      <c r="Q399" s="76"/>
    </row>
    <row r="400">
      <c r="C400" s="75"/>
      <c r="E400" s="75"/>
      <c r="F400" s="75"/>
      <c r="P400" s="76"/>
      <c r="Q400" s="76"/>
    </row>
    <row r="401">
      <c r="C401" s="75"/>
      <c r="E401" s="75"/>
      <c r="F401" s="75"/>
      <c r="P401" s="76"/>
      <c r="Q401" s="76"/>
    </row>
    <row r="402">
      <c r="C402" s="75"/>
      <c r="E402" s="75"/>
      <c r="F402" s="75"/>
      <c r="P402" s="76"/>
      <c r="Q402" s="76"/>
    </row>
    <row r="403">
      <c r="C403" s="75"/>
      <c r="E403" s="75"/>
      <c r="F403" s="75"/>
      <c r="P403" s="76"/>
      <c r="Q403" s="76"/>
    </row>
    <row r="404">
      <c r="C404" s="75"/>
      <c r="E404" s="75"/>
      <c r="F404" s="75"/>
      <c r="P404" s="76"/>
      <c r="Q404" s="76"/>
    </row>
    <row r="405">
      <c r="C405" s="75"/>
      <c r="E405" s="75"/>
      <c r="F405" s="75"/>
      <c r="P405" s="76"/>
      <c r="Q405" s="76"/>
    </row>
    <row r="406">
      <c r="C406" s="75"/>
      <c r="E406" s="75"/>
      <c r="F406" s="75"/>
      <c r="P406" s="76"/>
      <c r="Q406" s="76"/>
    </row>
    <row r="407">
      <c r="C407" s="75"/>
      <c r="E407" s="75"/>
      <c r="F407" s="75"/>
      <c r="P407" s="76"/>
      <c r="Q407" s="76"/>
    </row>
    <row r="408">
      <c r="C408" s="75"/>
      <c r="E408" s="75"/>
      <c r="F408" s="75"/>
      <c r="P408" s="76"/>
      <c r="Q408" s="76"/>
    </row>
    <row r="409">
      <c r="C409" s="75"/>
      <c r="E409" s="75"/>
      <c r="F409" s="75"/>
      <c r="P409" s="76"/>
      <c r="Q409" s="76"/>
    </row>
    <row r="410">
      <c r="C410" s="75"/>
      <c r="E410" s="75"/>
      <c r="F410" s="75"/>
      <c r="P410" s="76"/>
      <c r="Q410" s="76"/>
    </row>
    <row r="411">
      <c r="C411" s="75"/>
      <c r="E411" s="75"/>
      <c r="F411" s="75"/>
      <c r="P411" s="76"/>
      <c r="Q411" s="76"/>
    </row>
    <row r="412">
      <c r="C412" s="75"/>
      <c r="E412" s="75"/>
      <c r="F412" s="75"/>
      <c r="P412" s="76"/>
      <c r="Q412" s="76"/>
    </row>
    <row r="413">
      <c r="C413" s="75"/>
      <c r="E413" s="75"/>
      <c r="F413" s="75"/>
      <c r="P413" s="76"/>
      <c r="Q413" s="76"/>
    </row>
    <row r="414">
      <c r="C414" s="75"/>
      <c r="E414" s="75"/>
      <c r="F414" s="75"/>
      <c r="P414" s="76"/>
      <c r="Q414" s="76"/>
    </row>
    <row r="415">
      <c r="C415" s="75"/>
      <c r="E415" s="75"/>
      <c r="F415" s="75"/>
      <c r="P415" s="76"/>
      <c r="Q415" s="76"/>
    </row>
    <row r="416">
      <c r="C416" s="75"/>
      <c r="E416" s="75"/>
      <c r="F416" s="75"/>
      <c r="P416" s="76"/>
      <c r="Q416" s="76"/>
    </row>
    <row r="417">
      <c r="C417" s="75"/>
      <c r="E417" s="75"/>
      <c r="F417" s="75"/>
      <c r="P417" s="76"/>
      <c r="Q417" s="76"/>
    </row>
    <row r="418">
      <c r="C418" s="75"/>
      <c r="E418" s="75"/>
      <c r="F418" s="75"/>
      <c r="P418" s="76"/>
      <c r="Q418" s="76"/>
    </row>
    <row r="419">
      <c r="C419" s="75"/>
      <c r="E419" s="75"/>
      <c r="F419" s="75"/>
      <c r="P419" s="76"/>
      <c r="Q419" s="76"/>
    </row>
    <row r="420">
      <c r="C420" s="75"/>
      <c r="E420" s="75"/>
      <c r="F420" s="75"/>
      <c r="P420" s="76"/>
      <c r="Q420" s="76"/>
    </row>
    <row r="421">
      <c r="C421" s="75"/>
      <c r="E421" s="75"/>
      <c r="F421" s="75"/>
      <c r="P421" s="76"/>
      <c r="Q421" s="76"/>
    </row>
    <row r="422">
      <c r="C422" s="75"/>
      <c r="E422" s="75"/>
      <c r="F422" s="75"/>
      <c r="P422" s="76"/>
      <c r="Q422" s="76"/>
    </row>
    <row r="423">
      <c r="C423" s="75"/>
      <c r="E423" s="75"/>
      <c r="F423" s="75"/>
      <c r="P423" s="76"/>
      <c r="Q423" s="76"/>
    </row>
    <row r="424">
      <c r="C424" s="75"/>
      <c r="E424" s="75"/>
      <c r="F424" s="75"/>
      <c r="P424" s="76"/>
      <c r="Q424" s="76"/>
    </row>
    <row r="425">
      <c r="C425" s="75"/>
      <c r="E425" s="75"/>
      <c r="F425" s="75"/>
      <c r="P425" s="76"/>
      <c r="Q425" s="76"/>
    </row>
    <row r="426">
      <c r="C426" s="75"/>
      <c r="E426" s="75"/>
      <c r="F426" s="75"/>
      <c r="P426" s="76"/>
      <c r="Q426" s="76"/>
    </row>
    <row r="427">
      <c r="C427" s="75"/>
      <c r="E427" s="75"/>
      <c r="F427" s="75"/>
      <c r="P427" s="76"/>
      <c r="Q427" s="76"/>
    </row>
    <row r="428">
      <c r="C428" s="75"/>
      <c r="E428" s="75"/>
      <c r="F428" s="75"/>
      <c r="P428" s="76"/>
      <c r="Q428" s="76"/>
    </row>
    <row r="429">
      <c r="C429" s="75"/>
      <c r="E429" s="75"/>
      <c r="F429" s="75"/>
      <c r="P429" s="76"/>
      <c r="Q429" s="76"/>
    </row>
    <row r="430">
      <c r="C430" s="75"/>
      <c r="E430" s="75"/>
      <c r="F430" s="75"/>
      <c r="P430" s="76"/>
      <c r="Q430" s="76"/>
    </row>
    <row r="431">
      <c r="C431" s="75"/>
      <c r="E431" s="75"/>
      <c r="F431" s="75"/>
      <c r="P431" s="76"/>
      <c r="Q431" s="76"/>
    </row>
    <row r="432">
      <c r="C432" s="75"/>
      <c r="E432" s="75"/>
      <c r="F432" s="75"/>
      <c r="P432" s="76"/>
      <c r="Q432" s="76"/>
    </row>
    <row r="433">
      <c r="C433" s="75"/>
      <c r="E433" s="75"/>
      <c r="F433" s="75"/>
      <c r="P433" s="76"/>
      <c r="Q433" s="76"/>
    </row>
    <row r="434">
      <c r="C434" s="75"/>
      <c r="E434" s="75"/>
      <c r="F434" s="75"/>
      <c r="P434" s="76"/>
      <c r="Q434" s="76"/>
    </row>
    <row r="435">
      <c r="C435" s="75"/>
      <c r="E435" s="75"/>
      <c r="F435" s="75"/>
      <c r="P435" s="76"/>
      <c r="Q435" s="76"/>
    </row>
    <row r="436">
      <c r="C436" s="75"/>
      <c r="E436" s="75"/>
      <c r="F436" s="75"/>
      <c r="P436" s="76"/>
      <c r="Q436" s="76"/>
    </row>
    <row r="437">
      <c r="C437" s="75"/>
      <c r="E437" s="75"/>
      <c r="F437" s="75"/>
      <c r="P437" s="76"/>
      <c r="Q437" s="76"/>
    </row>
    <row r="438">
      <c r="C438" s="75"/>
      <c r="E438" s="75"/>
      <c r="F438" s="75"/>
      <c r="P438" s="76"/>
      <c r="Q438" s="76"/>
    </row>
    <row r="439">
      <c r="C439" s="75"/>
      <c r="E439" s="75"/>
      <c r="F439" s="75"/>
      <c r="P439" s="76"/>
      <c r="Q439" s="76"/>
    </row>
    <row r="440">
      <c r="C440" s="75"/>
      <c r="E440" s="75"/>
      <c r="F440" s="75"/>
      <c r="P440" s="76"/>
      <c r="Q440" s="76"/>
    </row>
    <row r="441">
      <c r="C441" s="75"/>
      <c r="E441" s="75"/>
      <c r="F441" s="75"/>
      <c r="P441" s="76"/>
      <c r="Q441" s="76"/>
    </row>
    <row r="442">
      <c r="C442" s="75"/>
      <c r="E442" s="75"/>
      <c r="F442" s="75"/>
      <c r="P442" s="76"/>
      <c r="Q442" s="76"/>
    </row>
    <row r="443">
      <c r="C443" s="75"/>
      <c r="E443" s="75"/>
      <c r="F443" s="75"/>
      <c r="P443" s="76"/>
      <c r="Q443" s="76"/>
    </row>
    <row r="444">
      <c r="C444" s="75"/>
      <c r="E444" s="75"/>
      <c r="F444" s="75"/>
      <c r="P444" s="76"/>
      <c r="Q444" s="76"/>
    </row>
    <row r="445">
      <c r="C445" s="75"/>
      <c r="E445" s="75"/>
      <c r="F445" s="75"/>
      <c r="P445" s="76"/>
      <c r="Q445" s="76"/>
    </row>
    <row r="446">
      <c r="C446" s="75"/>
      <c r="E446" s="75"/>
      <c r="F446" s="75"/>
      <c r="P446" s="76"/>
      <c r="Q446" s="76"/>
    </row>
    <row r="447">
      <c r="C447" s="75"/>
      <c r="E447" s="75"/>
      <c r="F447" s="75"/>
      <c r="P447" s="76"/>
      <c r="Q447" s="76"/>
    </row>
    <row r="448">
      <c r="C448" s="75"/>
      <c r="E448" s="75"/>
      <c r="F448" s="75"/>
      <c r="P448" s="76"/>
      <c r="Q448" s="76"/>
    </row>
    <row r="449">
      <c r="C449" s="75"/>
      <c r="E449" s="75"/>
      <c r="F449" s="75"/>
      <c r="P449" s="76"/>
      <c r="Q449" s="76"/>
    </row>
    <row r="450">
      <c r="C450" s="75"/>
      <c r="E450" s="75"/>
      <c r="F450" s="75"/>
      <c r="P450" s="76"/>
      <c r="Q450" s="76"/>
    </row>
    <row r="451">
      <c r="C451" s="75"/>
      <c r="E451" s="75"/>
      <c r="F451" s="75"/>
      <c r="P451" s="76"/>
      <c r="Q451" s="76"/>
    </row>
    <row r="452">
      <c r="C452" s="75"/>
      <c r="E452" s="75"/>
      <c r="F452" s="75"/>
      <c r="P452" s="76"/>
      <c r="Q452" s="76"/>
    </row>
    <row r="453">
      <c r="C453" s="75"/>
      <c r="E453" s="75"/>
      <c r="F453" s="75"/>
      <c r="P453" s="76"/>
      <c r="Q453" s="76"/>
    </row>
    <row r="454">
      <c r="C454" s="75"/>
      <c r="E454" s="75"/>
      <c r="F454" s="75"/>
      <c r="P454" s="76"/>
      <c r="Q454" s="76"/>
    </row>
    <row r="455">
      <c r="C455" s="75"/>
      <c r="E455" s="75"/>
      <c r="F455" s="75"/>
      <c r="P455" s="76"/>
      <c r="Q455" s="76"/>
    </row>
    <row r="456">
      <c r="C456" s="75"/>
      <c r="E456" s="75"/>
      <c r="F456" s="75"/>
      <c r="P456" s="76"/>
      <c r="Q456" s="76"/>
    </row>
    <row r="457">
      <c r="C457" s="75"/>
      <c r="E457" s="75"/>
      <c r="F457" s="75"/>
      <c r="P457" s="76"/>
      <c r="Q457" s="76"/>
    </row>
    <row r="458">
      <c r="C458" s="75"/>
      <c r="E458" s="75"/>
      <c r="F458" s="75"/>
      <c r="P458" s="76"/>
      <c r="Q458" s="76"/>
    </row>
    <row r="459">
      <c r="C459" s="75"/>
      <c r="E459" s="75"/>
      <c r="F459" s="75"/>
      <c r="P459" s="76"/>
      <c r="Q459" s="76"/>
    </row>
    <row r="460">
      <c r="C460" s="75"/>
      <c r="E460" s="75"/>
      <c r="F460" s="75"/>
      <c r="P460" s="76"/>
      <c r="Q460" s="76"/>
    </row>
    <row r="461">
      <c r="C461" s="75"/>
      <c r="E461" s="75"/>
      <c r="F461" s="75"/>
      <c r="P461" s="76"/>
      <c r="Q461" s="76"/>
    </row>
    <row r="462">
      <c r="C462" s="75"/>
      <c r="E462" s="75"/>
      <c r="F462" s="75"/>
      <c r="P462" s="76"/>
      <c r="Q462" s="76"/>
    </row>
    <row r="463">
      <c r="C463" s="75"/>
      <c r="E463" s="75"/>
      <c r="F463" s="75"/>
      <c r="P463" s="76"/>
      <c r="Q463" s="76"/>
    </row>
    <row r="464">
      <c r="C464" s="75"/>
      <c r="E464" s="75"/>
      <c r="F464" s="75"/>
      <c r="P464" s="76"/>
      <c r="Q464" s="76"/>
    </row>
    <row r="465">
      <c r="C465" s="75"/>
      <c r="E465" s="75"/>
      <c r="F465" s="75"/>
      <c r="P465" s="76"/>
      <c r="Q465" s="76"/>
    </row>
    <row r="466">
      <c r="C466" s="75"/>
      <c r="E466" s="75"/>
      <c r="F466" s="75"/>
      <c r="P466" s="76"/>
      <c r="Q466" s="76"/>
    </row>
    <row r="467">
      <c r="C467" s="75"/>
      <c r="E467" s="75"/>
      <c r="F467" s="75"/>
      <c r="P467" s="76"/>
      <c r="Q467" s="76"/>
    </row>
    <row r="468">
      <c r="C468" s="75"/>
      <c r="E468" s="75"/>
      <c r="F468" s="75"/>
      <c r="P468" s="76"/>
      <c r="Q468" s="76"/>
    </row>
    <row r="469">
      <c r="C469" s="75"/>
      <c r="E469" s="75"/>
      <c r="F469" s="75"/>
      <c r="P469" s="76"/>
      <c r="Q469" s="76"/>
    </row>
    <row r="470">
      <c r="C470" s="75"/>
      <c r="E470" s="75"/>
      <c r="F470" s="75"/>
      <c r="P470" s="76"/>
      <c r="Q470" s="76"/>
    </row>
    <row r="471">
      <c r="C471" s="75"/>
      <c r="E471" s="75"/>
      <c r="F471" s="75"/>
      <c r="P471" s="76"/>
      <c r="Q471" s="76"/>
    </row>
    <row r="472">
      <c r="C472" s="75"/>
      <c r="E472" s="75"/>
      <c r="F472" s="75"/>
      <c r="P472" s="76"/>
      <c r="Q472" s="76"/>
    </row>
    <row r="473">
      <c r="C473" s="75"/>
      <c r="E473" s="75"/>
      <c r="F473" s="75"/>
      <c r="P473" s="76"/>
      <c r="Q473" s="76"/>
    </row>
    <row r="474">
      <c r="C474" s="75"/>
      <c r="E474" s="75"/>
      <c r="F474" s="75"/>
      <c r="P474" s="76"/>
      <c r="Q474" s="76"/>
    </row>
    <row r="475">
      <c r="C475" s="75"/>
      <c r="E475" s="75"/>
      <c r="F475" s="75"/>
      <c r="P475" s="76"/>
      <c r="Q475" s="76"/>
    </row>
    <row r="476">
      <c r="C476" s="75"/>
      <c r="E476" s="75"/>
      <c r="F476" s="75"/>
      <c r="P476" s="76"/>
      <c r="Q476" s="76"/>
    </row>
    <row r="477">
      <c r="C477" s="75"/>
      <c r="E477" s="75"/>
      <c r="F477" s="75"/>
      <c r="P477" s="76"/>
      <c r="Q477" s="76"/>
    </row>
    <row r="478">
      <c r="C478" s="75"/>
      <c r="E478" s="75"/>
      <c r="F478" s="75"/>
      <c r="P478" s="76"/>
      <c r="Q478" s="76"/>
    </row>
    <row r="479">
      <c r="C479" s="75"/>
      <c r="E479" s="75"/>
      <c r="F479" s="75"/>
      <c r="P479" s="76"/>
      <c r="Q479" s="76"/>
    </row>
    <row r="480">
      <c r="C480" s="75"/>
      <c r="E480" s="75"/>
      <c r="F480" s="75"/>
      <c r="P480" s="76"/>
      <c r="Q480" s="76"/>
    </row>
    <row r="481">
      <c r="C481" s="75"/>
      <c r="E481" s="75"/>
      <c r="F481" s="75"/>
      <c r="P481" s="76"/>
      <c r="Q481" s="76"/>
    </row>
    <row r="482">
      <c r="C482" s="75"/>
      <c r="E482" s="75"/>
      <c r="F482" s="75"/>
      <c r="P482" s="76"/>
      <c r="Q482" s="76"/>
    </row>
    <row r="483">
      <c r="C483" s="75"/>
      <c r="E483" s="75"/>
      <c r="F483" s="75"/>
      <c r="P483" s="76"/>
      <c r="Q483" s="76"/>
    </row>
    <row r="484">
      <c r="C484" s="75"/>
      <c r="E484" s="75"/>
      <c r="F484" s="75"/>
      <c r="P484" s="76"/>
      <c r="Q484" s="76"/>
    </row>
    <row r="485">
      <c r="C485" s="75"/>
      <c r="E485" s="75"/>
      <c r="F485" s="75"/>
      <c r="P485" s="76"/>
      <c r="Q485" s="76"/>
    </row>
    <row r="486">
      <c r="C486" s="75"/>
      <c r="E486" s="75"/>
      <c r="F486" s="75"/>
      <c r="P486" s="76"/>
      <c r="Q486" s="76"/>
    </row>
    <row r="487">
      <c r="C487" s="75"/>
      <c r="E487" s="75"/>
      <c r="F487" s="75"/>
      <c r="P487" s="76"/>
      <c r="Q487" s="76"/>
    </row>
    <row r="488">
      <c r="C488" s="75"/>
      <c r="E488" s="75"/>
      <c r="F488" s="75"/>
      <c r="P488" s="76"/>
      <c r="Q488" s="76"/>
    </row>
    <row r="489">
      <c r="C489" s="75"/>
      <c r="E489" s="75"/>
      <c r="F489" s="75"/>
      <c r="P489" s="76"/>
      <c r="Q489" s="76"/>
    </row>
    <row r="490">
      <c r="C490" s="75"/>
      <c r="E490" s="75"/>
      <c r="F490" s="75"/>
      <c r="P490" s="76"/>
      <c r="Q490" s="76"/>
    </row>
    <row r="491">
      <c r="C491" s="75"/>
      <c r="E491" s="75"/>
      <c r="F491" s="75"/>
      <c r="P491" s="76"/>
      <c r="Q491" s="76"/>
    </row>
    <row r="492">
      <c r="C492" s="75"/>
      <c r="E492" s="75"/>
      <c r="F492" s="75"/>
      <c r="P492" s="76"/>
      <c r="Q492" s="76"/>
    </row>
    <row r="493">
      <c r="C493" s="75"/>
      <c r="E493" s="75"/>
      <c r="F493" s="75"/>
      <c r="P493" s="76"/>
      <c r="Q493" s="76"/>
    </row>
    <row r="494">
      <c r="C494" s="75"/>
      <c r="E494" s="75"/>
      <c r="F494" s="75"/>
      <c r="P494" s="76"/>
      <c r="Q494" s="76"/>
    </row>
    <row r="495">
      <c r="C495" s="75"/>
      <c r="E495" s="75"/>
      <c r="F495" s="75"/>
      <c r="P495" s="76"/>
      <c r="Q495" s="76"/>
    </row>
    <row r="496">
      <c r="C496" s="75"/>
      <c r="E496" s="75"/>
      <c r="F496" s="75"/>
      <c r="P496" s="76"/>
      <c r="Q496" s="76"/>
    </row>
    <row r="497">
      <c r="C497" s="75"/>
      <c r="E497" s="75"/>
      <c r="F497" s="75"/>
      <c r="P497" s="76"/>
      <c r="Q497" s="76"/>
    </row>
    <row r="498">
      <c r="C498" s="75"/>
      <c r="E498" s="75"/>
      <c r="F498" s="75"/>
      <c r="P498" s="76"/>
      <c r="Q498" s="76"/>
    </row>
    <row r="499">
      <c r="C499" s="75"/>
      <c r="E499" s="75"/>
      <c r="F499" s="75"/>
      <c r="P499" s="76"/>
      <c r="Q499" s="76"/>
    </row>
    <row r="500">
      <c r="C500" s="75"/>
      <c r="E500" s="75"/>
      <c r="F500" s="75"/>
      <c r="P500" s="76"/>
      <c r="Q500" s="76"/>
    </row>
    <row r="501">
      <c r="C501" s="75"/>
      <c r="E501" s="75"/>
      <c r="F501" s="75"/>
      <c r="P501" s="76"/>
      <c r="Q501" s="76"/>
    </row>
    <row r="502">
      <c r="C502" s="75"/>
      <c r="E502" s="75"/>
      <c r="F502" s="75"/>
      <c r="P502" s="76"/>
      <c r="Q502" s="76"/>
    </row>
    <row r="503">
      <c r="C503" s="75"/>
      <c r="E503" s="75"/>
      <c r="F503" s="75"/>
      <c r="P503" s="76"/>
      <c r="Q503" s="76"/>
    </row>
    <row r="504">
      <c r="C504" s="75"/>
      <c r="E504" s="75"/>
      <c r="F504" s="75"/>
      <c r="P504" s="76"/>
      <c r="Q504" s="76"/>
    </row>
    <row r="505">
      <c r="C505" s="75"/>
      <c r="E505" s="75"/>
      <c r="F505" s="75"/>
      <c r="P505" s="76"/>
      <c r="Q505" s="76"/>
    </row>
    <row r="506">
      <c r="C506" s="75"/>
      <c r="E506" s="75"/>
      <c r="F506" s="75"/>
      <c r="P506" s="76"/>
      <c r="Q506" s="76"/>
    </row>
    <row r="507">
      <c r="C507" s="75"/>
      <c r="E507" s="75"/>
      <c r="F507" s="75"/>
      <c r="P507" s="76"/>
      <c r="Q507" s="76"/>
    </row>
    <row r="508">
      <c r="C508" s="75"/>
      <c r="E508" s="75"/>
      <c r="F508" s="75"/>
      <c r="P508" s="76"/>
      <c r="Q508" s="76"/>
    </row>
    <row r="509">
      <c r="C509" s="75"/>
      <c r="E509" s="75"/>
      <c r="F509" s="75"/>
      <c r="P509" s="76"/>
      <c r="Q509" s="76"/>
    </row>
    <row r="510">
      <c r="C510" s="75"/>
      <c r="E510" s="75"/>
      <c r="F510" s="75"/>
      <c r="P510" s="76"/>
      <c r="Q510" s="76"/>
    </row>
    <row r="511">
      <c r="C511" s="75"/>
      <c r="E511" s="75"/>
      <c r="F511" s="75"/>
      <c r="P511" s="76"/>
      <c r="Q511" s="76"/>
    </row>
    <row r="512">
      <c r="C512" s="75"/>
      <c r="E512" s="75"/>
      <c r="F512" s="75"/>
      <c r="P512" s="76"/>
      <c r="Q512" s="76"/>
    </row>
    <row r="513">
      <c r="C513" s="75"/>
      <c r="E513" s="75"/>
      <c r="F513" s="75"/>
      <c r="P513" s="76"/>
      <c r="Q513" s="76"/>
    </row>
    <row r="514">
      <c r="C514" s="75"/>
      <c r="E514" s="75"/>
      <c r="F514" s="75"/>
      <c r="P514" s="76"/>
      <c r="Q514" s="76"/>
    </row>
    <row r="515">
      <c r="C515" s="75"/>
      <c r="E515" s="75"/>
      <c r="F515" s="75"/>
      <c r="P515" s="76"/>
      <c r="Q515" s="76"/>
    </row>
    <row r="516">
      <c r="C516" s="75"/>
      <c r="E516" s="75"/>
      <c r="F516" s="75"/>
      <c r="P516" s="76"/>
      <c r="Q516" s="76"/>
    </row>
    <row r="517">
      <c r="C517" s="75"/>
      <c r="E517" s="75"/>
      <c r="F517" s="75"/>
      <c r="P517" s="76"/>
      <c r="Q517" s="76"/>
    </row>
    <row r="518">
      <c r="C518" s="75"/>
      <c r="E518" s="75"/>
      <c r="F518" s="75"/>
      <c r="P518" s="76"/>
      <c r="Q518" s="76"/>
    </row>
    <row r="519">
      <c r="C519" s="75"/>
      <c r="E519" s="75"/>
      <c r="F519" s="75"/>
      <c r="P519" s="76"/>
      <c r="Q519" s="76"/>
    </row>
    <row r="520">
      <c r="C520" s="75"/>
      <c r="E520" s="75"/>
      <c r="F520" s="75"/>
      <c r="P520" s="76"/>
      <c r="Q520" s="76"/>
    </row>
    <row r="521">
      <c r="C521" s="75"/>
      <c r="E521" s="75"/>
      <c r="F521" s="75"/>
      <c r="P521" s="76"/>
      <c r="Q521" s="76"/>
    </row>
    <row r="522">
      <c r="C522" s="75"/>
      <c r="E522" s="75"/>
      <c r="F522" s="75"/>
      <c r="P522" s="76"/>
      <c r="Q522" s="76"/>
    </row>
    <row r="523">
      <c r="C523" s="75"/>
      <c r="E523" s="75"/>
      <c r="F523" s="75"/>
      <c r="P523" s="76"/>
      <c r="Q523" s="76"/>
    </row>
    <row r="524">
      <c r="C524" s="75"/>
      <c r="E524" s="75"/>
      <c r="F524" s="75"/>
      <c r="P524" s="76"/>
      <c r="Q524" s="76"/>
    </row>
    <row r="525">
      <c r="C525" s="75"/>
      <c r="E525" s="75"/>
      <c r="F525" s="75"/>
      <c r="P525" s="76"/>
      <c r="Q525" s="76"/>
    </row>
    <row r="526">
      <c r="C526" s="75"/>
      <c r="E526" s="75"/>
      <c r="F526" s="75"/>
      <c r="P526" s="76"/>
      <c r="Q526" s="76"/>
    </row>
    <row r="527">
      <c r="C527" s="75"/>
      <c r="E527" s="75"/>
      <c r="F527" s="75"/>
      <c r="P527" s="76"/>
      <c r="Q527" s="76"/>
    </row>
    <row r="528">
      <c r="C528" s="75"/>
      <c r="E528" s="75"/>
      <c r="F528" s="75"/>
      <c r="P528" s="76"/>
      <c r="Q528" s="76"/>
    </row>
    <row r="529">
      <c r="C529" s="75"/>
      <c r="E529" s="75"/>
      <c r="F529" s="75"/>
      <c r="P529" s="76"/>
      <c r="Q529" s="76"/>
    </row>
    <row r="530">
      <c r="C530" s="75"/>
      <c r="E530" s="75"/>
      <c r="F530" s="75"/>
      <c r="P530" s="76"/>
      <c r="Q530" s="76"/>
    </row>
    <row r="531">
      <c r="C531" s="75"/>
      <c r="E531" s="75"/>
      <c r="F531" s="75"/>
      <c r="P531" s="76"/>
      <c r="Q531" s="76"/>
    </row>
    <row r="532">
      <c r="C532" s="75"/>
      <c r="E532" s="75"/>
      <c r="F532" s="75"/>
      <c r="P532" s="76"/>
      <c r="Q532" s="76"/>
    </row>
    <row r="533">
      <c r="C533" s="75"/>
      <c r="E533" s="75"/>
      <c r="F533" s="75"/>
      <c r="P533" s="76"/>
      <c r="Q533" s="76"/>
    </row>
    <row r="534">
      <c r="C534" s="75"/>
      <c r="E534" s="75"/>
      <c r="F534" s="75"/>
      <c r="P534" s="76"/>
      <c r="Q534" s="76"/>
    </row>
    <row r="535">
      <c r="C535" s="75"/>
      <c r="E535" s="75"/>
      <c r="F535" s="75"/>
      <c r="P535" s="76"/>
      <c r="Q535" s="76"/>
    </row>
    <row r="536">
      <c r="C536" s="75"/>
      <c r="E536" s="75"/>
      <c r="F536" s="75"/>
      <c r="P536" s="76"/>
      <c r="Q536" s="76"/>
    </row>
    <row r="537">
      <c r="C537" s="75"/>
      <c r="E537" s="75"/>
      <c r="F537" s="75"/>
      <c r="P537" s="76"/>
      <c r="Q537" s="76"/>
    </row>
    <row r="538">
      <c r="C538" s="75"/>
      <c r="E538" s="75"/>
      <c r="F538" s="75"/>
      <c r="P538" s="76"/>
      <c r="Q538" s="76"/>
    </row>
    <row r="539">
      <c r="C539" s="75"/>
      <c r="E539" s="75"/>
      <c r="F539" s="75"/>
      <c r="P539" s="76"/>
      <c r="Q539" s="76"/>
    </row>
    <row r="540">
      <c r="C540" s="75"/>
      <c r="E540" s="75"/>
      <c r="F540" s="75"/>
      <c r="P540" s="76"/>
      <c r="Q540" s="76"/>
    </row>
    <row r="541">
      <c r="C541" s="75"/>
      <c r="E541" s="75"/>
      <c r="F541" s="75"/>
      <c r="P541" s="76"/>
      <c r="Q541" s="76"/>
    </row>
    <row r="542">
      <c r="C542" s="75"/>
      <c r="E542" s="75"/>
      <c r="F542" s="75"/>
      <c r="P542" s="76"/>
      <c r="Q542" s="76"/>
    </row>
    <row r="543">
      <c r="C543" s="75"/>
      <c r="E543" s="75"/>
      <c r="F543" s="75"/>
      <c r="P543" s="76"/>
      <c r="Q543" s="76"/>
    </row>
    <row r="544">
      <c r="C544" s="75"/>
      <c r="E544" s="75"/>
      <c r="F544" s="75"/>
      <c r="P544" s="76"/>
      <c r="Q544" s="76"/>
    </row>
    <row r="545">
      <c r="C545" s="75"/>
      <c r="E545" s="75"/>
      <c r="F545" s="75"/>
      <c r="P545" s="76"/>
      <c r="Q545" s="76"/>
    </row>
    <row r="546">
      <c r="C546" s="75"/>
      <c r="E546" s="75"/>
      <c r="F546" s="75"/>
      <c r="P546" s="76"/>
      <c r="Q546" s="76"/>
    </row>
    <row r="547">
      <c r="C547" s="75"/>
      <c r="E547" s="75"/>
      <c r="F547" s="75"/>
      <c r="P547" s="76"/>
      <c r="Q547" s="76"/>
    </row>
    <row r="548">
      <c r="C548" s="75"/>
      <c r="E548" s="75"/>
      <c r="F548" s="75"/>
      <c r="P548" s="76"/>
      <c r="Q548" s="76"/>
    </row>
    <row r="549">
      <c r="C549" s="75"/>
      <c r="E549" s="75"/>
      <c r="F549" s="75"/>
      <c r="P549" s="76"/>
      <c r="Q549" s="76"/>
    </row>
    <row r="550">
      <c r="C550" s="75"/>
      <c r="E550" s="75"/>
      <c r="F550" s="75"/>
      <c r="P550" s="76"/>
      <c r="Q550" s="76"/>
    </row>
    <row r="551">
      <c r="C551" s="75"/>
      <c r="E551" s="75"/>
      <c r="F551" s="75"/>
      <c r="P551" s="76"/>
      <c r="Q551" s="76"/>
    </row>
    <row r="552">
      <c r="C552" s="75"/>
      <c r="E552" s="75"/>
      <c r="F552" s="75"/>
      <c r="P552" s="76"/>
      <c r="Q552" s="76"/>
    </row>
    <row r="553">
      <c r="C553" s="75"/>
      <c r="E553" s="75"/>
      <c r="F553" s="75"/>
      <c r="P553" s="76"/>
      <c r="Q553" s="76"/>
    </row>
    <row r="554">
      <c r="C554" s="75"/>
      <c r="E554" s="75"/>
      <c r="F554" s="75"/>
      <c r="P554" s="76"/>
      <c r="Q554" s="76"/>
    </row>
    <row r="555">
      <c r="C555" s="75"/>
      <c r="E555" s="75"/>
      <c r="F555" s="75"/>
      <c r="P555" s="76"/>
      <c r="Q555" s="76"/>
    </row>
    <row r="556">
      <c r="C556" s="75"/>
      <c r="E556" s="75"/>
      <c r="F556" s="75"/>
      <c r="P556" s="76"/>
      <c r="Q556" s="76"/>
    </row>
    <row r="557">
      <c r="C557" s="75"/>
      <c r="E557" s="75"/>
      <c r="F557" s="75"/>
      <c r="P557" s="76"/>
      <c r="Q557" s="76"/>
    </row>
    <row r="558">
      <c r="C558" s="75"/>
      <c r="E558" s="75"/>
      <c r="F558" s="75"/>
      <c r="P558" s="76"/>
      <c r="Q558" s="76"/>
    </row>
    <row r="559">
      <c r="C559" s="75"/>
      <c r="E559" s="75"/>
      <c r="F559" s="75"/>
      <c r="P559" s="76"/>
      <c r="Q559" s="76"/>
    </row>
    <row r="560">
      <c r="C560" s="75"/>
      <c r="E560" s="75"/>
      <c r="F560" s="75"/>
      <c r="P560" s="76"/>
      <c r="Q560" s="76"/>
    </row>
    <row r="561">
      <c r="C561" s="75"/>
      <c r="E561" s="75"/>
      <c r="F561" s="75"/>
      <c r="P561" s="76"/>
      <c r="Q561" s="76"/>
    </row>
    <row r="562">
      <c r="C562" s="75"/>
      <c r="E562" s="75"/>
      <c r="F562" s="75"/>
      <c r="P562" s="76"/>
      <c r="Q562" s="76"/>
    </row>
    <row r="563">
      <c r="C563" s="75"/>
      <c r="E563" s="75"/>
      <c r="F563" s="75"/>
      <c r="P563" s="76"/>
      <c r="Q563" s="76"/>
    </row>
    <row r="564">
      <c r="C564" s="75"/>
      <c r="E564" s="75"/>
      <c r="F564" s="75"/>
      <c r="P564" s="76"/>
      <c r="Q564" s="76"/>
    </row>
    <row r="565">
      <c r="C565" s="75"/>
      <c r="E565" s="75"/>
      <c r="F565" s="75"/>
      <c r="P565" s="76"/>
      <c r="Q565" s="76"/>
    </row>
    <row r="566">
      <c r="C566" s="75"/>
      <c r="E566" s="75"/>
      <c r="F566" s="75"/>
      <c r="P566" s="76"/>
      <c r="Q566" s="76"/>
    </row>
    <row r="567">
      <c r="C567" s="75"/>
      <c r="E567" s="75"/>
      <c r="F567" s="75"/>
      <c r="P567" s="76"/>
      <c r="Q567" s="76"/>
    </row>
    <row r="568">
      <c r="C568" s="75"/>
      <c r="E568" s="75"/>
      <c r="F568" s="75"/>
      <c r="P568" s="76"/>
      <c r="Q568" s="76"/>
    </row>
    <row r="569">
      <c r="C569" s="75"/>
      <c r="E569" s="75"/>
      <c r="F569" s="75"/>
      <c r="P569" s="76"/>
      <c r="Q569" s="76"/>
    </row>
    <row r="570">
      <c r="C570" s="75"/>
      <c r="E570" s="75"/>
      <c r="F570" s="75"/>
      <c r="P570" s="76"/>
      <c r="Q570" s="76"/>
    </row>
    <row r="571">
      <c r="C571" s="75"/>
      <c r="E571" s="75"/>
      <c r="F571" s="75"/>
      <c r="P571" s="76"/>
      <c r="Q571" s="76"/>
    </row>
    <row r="572">
      <c r="C572" s="75"/>
      <c r="E572" s="75"/>
      <c r="F572" s="75"/>
      <c r="P572" s="76"/>
      <c r="Q572" s="76"/>
    </row>
    <row r="573">
      <c r="C573" s="75"/>
      <c r="E573" s="75"/>
      <c r="F573" s="75"/>
      <c r="P573" s="76"/>
      <c r="Q573" s="76"/>
    </row>
    <row r="574">
      <c r="C574" s="75"/>
      <c r="E574" s="75"/>
      <c r="F574" s="75"/>
      <c r="P574" s="76"/>
      <c r="Q574" s="76"/>
    </row>
    <row r="575">
      <c r="C575" s="75"/>
      <c r="E575" s="75"/>
      <c r="F575" s="75"/>
      <c r="P575" s="76"/>
      <c r="Q575" s="76"/>
    </row>
    <row r="576">
      <c r="C576" s="75"/>
      <c r="E576" s="75"/>
      <c r="F576" s="75"/>
      <c r="P576" s="76"/>
      <c r="Q576" s="76"/>
    </row>
    <row r="577">
      <c r="C577" s="75"/>
      <c r="E577" s="75"/>
      <c r="F577" s="75"/>
      <c r="P577" s="76"/>
      <c r="Q577" s="76"/>
    </row>
    <row r="578">
      <c r="C578" s="75"/>
      <c r="E578" s="75"/>
      <c r="F578" s="75"/>
      <c r="P578" s="76"/>
      <c r="Q578" s="76"/>
    </row>
    <row r="579">
      <c r="C579" s="75"/>
      <c r="E579" s="75"/>
      <c r="F579" s="75"/>
      <c r="P579" s="76"/>
      <c r="Q579" s="76"/>
    </row>
    <row r="580">
      <c r="C580" s="75"/>
      <c r="E580" s="75"/>
      <c r="F580" s="75"/>
      <c r="P580" s="76"/>
      <c r="Q580" s="76"/>
    </row>
    <row r="581">
      <c r="C581" s="75"/>
      <c r="E581" s="75"/>
      <c r="F581" s="75"/>
      <c r="P581" s="76"/>
      <c r="Q581" s="76"/>
    </row>
    <row r="582">
      <c r="C582" s="75"/>
      <c r="E582" s="75"/>
      <c r="F582" s="75"/>
      <c r="P582" s="76"/>
      <c r="Q582" s="76"/>
    </row>
    <row r="583">
      <c r="C583" s="75"/>
      <c r="E583" s="75"/>
      <c r="F583" s="75"/>
      <c r="P583" s="76"/>
      <c r="Q583" s="76"/>
    </row>
    <row r="584">
      <c r="C584" s="75"/>
      <c r="E584" s="75"/>
      <c r="F584" s="75"/>
      <c r="P584" s="76"/>
      <c r="Q584" s="76"/>
    </row>
    <row r="585">
      <c r="C585" s="75"/>
      <c r="E585" s="75"/>
      <c r="F585" s="75"/>
      <c r="P585" s="76"/>
      <c r="Q585" s="76"/>
    </row>
    <row r="586">
      <c r="C586" s="75"/>
      <c r="E586" s="75"/>
      <c r="F586" s="75"/>
      <c r="P586" s="76"/>
      <c r="Q586" s="76"/>
    </row>
    <row r="587">
      <c r="C587" s="75"/>
      <c r="E587" s="75"/>
      <c r="F587" s="75"/>
      <c r="P587" s="76"/>
      <c r="Q587" s="76"/>
    </row>
    <row r="588">
      <c r="C588" s="75"/>
      <c r="E588" s="75"/>
      <c r="F588" s="75"/>
      <c r="P588" s="76"/>
      <c r="Q588" s="76"/>
    </row>
    <row r="589">
      <c r="C589" s="75"/>
      <c r="E589" s="75"/>
      <c r="F589" s="75"/>
      <c r="P589" s="76"/>
      <c r="Q589" s="76"/>
    </row>
    <row r="590">
      <c r="C590" s="75"/>
      <c r="E590" s="75"/>
      <c r="F590" s="75"/>
      <c r="P590" s="76"/>
      <c r="Q590" s="76"/>
    </row>
    <row r="591">
      <c r="C591" s="75"/>
      <c r="E591" s="75"/>
      <c r="F591" s="75"/>
      <c r="P591" s="76"/>
      <c r="Q591" s="76"/>
    </row>
    <row r="592">
      <c r="C592" s="75"/>
      <c r="E592" s="75"/>
      <c r="F592" s="75"/>
      <c r="P592" s="76"/>
      <c r="Q592" s="76"/>
    </row>
    <row r="593">
      <c r="C593" s="75"/>
      <c r="E593" s="75"/>
      <c r="F593" s="75"/>
      <c r="P593" s="76"/>
      <c r="Q593" s="76"/>
    </row>
    <row r="594">
      <c r="C594" s="75"/>
      <c r="E594" s="75"/>
      <c r="F594" s="75"/>
      <c r="P594" s="76"/>
      <c r="Q594" s="76"/>
    </row>
    <row r="595">
      <c r="C595" s="75"/>
      <c r="E595" s="75"/>
      <c r="F595" s="75"/>
      <c r="P595" s="76"/>
      <c r="Q595" s="76"/>
    </row>
    <row r="596">
      <c r="C596" s="75"/>
      <c r="E596" s="75"/>
      <c r="F596" s="75"/>
      <c r="P596" s="76"/>
      <c r="Q596" s="76"/>
    </row>
    <row r="597">
      <c r="C597" s="75"/>
      <c r="E597" s="75"/>
      <c r="F597" s="75"/>
      <c r="P597" s="76"/>
      <c r="Q597" s="76"/>
    </row>
    <row r="598">
      <c r="C598" s="75"/>
      <c r="E598" s="75"/>
      <c r="F598" s="75"/>
      <c r="P598" s="76"/>
      <c r="Q598" s="76"/>
    </row>
    <row r="599">
      <c r="C599" s="75"/>
      <c r="E599" s="75"/>
      <c r="F599" s="75"/>
      <c r="P599" s="76"/>
      <c r="Q599" s="76"/>
    </row>
    <row r="600">
      <c r="C600" s="75"/>
      <c r="E600" s="75"/>
      <c r="F600" s="75"/>
      <c r="P600" s="76"/>
      <c r="Q600" s="76"/>
    </row>
    <row r="601">
      <c r="C601" s="75"/>
      <c r="E601" s="75"/>
      <c r="F601" s="75"/>
      <c r="P601" s="76"/>
      <c r="Q601" s="76"/>
    </row>
    <row r="602">
      <c r="C602" s="75"/>
      <c r="E602" s="75"/>
      <c r="F602" s="75"/>
      <c r="P602" s="76"/>
      <c r="Q602" s="76"/>
    </row>
    <row r="603">
      <c r="C603" s="75"/>
      <c r="E603" s="75"/>
      <c r="F603" s="75"/>
      <c r="P603" s="76"/>
      <c r="Q603" s="76"/>
    </row>
    <row r="604">
      <c r="C604" s="75"/>
      <c r="E604" s="75"/>
      <c r="F604" s="75"/>
      <c r="P604" s="76"/>
      <c r="Q604" s="76"/>
    </row>
    <row r="605">
      <c r="C605" s="75"/>
      <c r="E605" s="75"/>
      <c r="F605" s="75"/>
      <c r="P605" s="76"/>
      <c r="Q605" s="76"/>
    </row>
    <row r="606">
      <c r="C606" s="75"/>
      <c r="E606" s="75"/>
      <c r="F606" s="75"/>
      <c r="P606" s="76"/>
      <c r="Q606" s="76"/>
    </row>
    <row r="607">
      <c r="C607" s="75"/>
      <c r="E607" s="75"/>
      <c r="F607" s="75"/>
      <c r="P607" s="76"/>
      <c r="Q607" s="76"/>
    </row>
    <row r="608">
      <c r="C608" s="75"/>
      <c r="E608" s="75"/>
      <c r="F608" s="75"/>
      <c r="P608" s="76"/>
      <c r="Q608" s="76"/>
    </row>
    <row r="609">
      <c r="C609" s="75"/>
      <c r="E609" s="75"/>
      <c r="F609" s="75"/>
      <c r="P609" s="76"/>
      <c r="Q609" s="76"/>
    </row>
    <row r="610">
      <c r="C610" s="75"/>
      <c r="E610" s="75"/>
      <c r="F610" s="75"/>
      <c r="P610" s="76"/>
      <c r="Q610" s="76"/>
    </row>
    <row r="611">
      <c r="C611" s="75"/>
      <c r="E611" s="75"/>
      <c r="F611" s="75"/>
      <c r="P611" s="76"/>
      <c r="Q611" s="76"/>
    </row>
    <row r="612">
      <c r="C612" s="75"/>
      <c r="E612" s="75"/>
      <c r="F612" s="75"/>
      <c r="P612" s="76"/>
      <c r="Q612" s="76"/>
    </row>
    <row r="613">
      <c r="C613" s="75"/>
      <c r="E613" s="75"/>
      <c r="F613" s="75"/>
      <c r="P613" s="76"/>
      <c r="Q613" s="76"/>
    </row>
    <row r="614">
      <c r="C614" s="75"/>
      <c r="E614" s="75"/>
      <c r="F614" s="75"/>
      <c r="P614" s="76"/>
      <c r="Q614" s="76"/>
    </row>
    <row r="615">
      <c r="C615" s="75"/>
      <c r="E615" s="75"/>
      <c r="F615" s="75"/>
      <c r="P615" s="76"/>
      <c r="Q615" s="76"/>
    </row>
    <row r="616">
      <c r="C616" s="75"/>
      <c r="E616" s="75"/>
      <c r="F616" s="75"/>
      <c r="P616" s="76"/>
      <c r="Q616" s="76"/>
    </row>
    <row r="617">
      <c r="C617" s="75"/>
      <c r="E617" s="75"/>
      <c r="F617" s="75"/>
      <c r="P617" s="76"/>
      <c r="Q617" s="76"/>
    </row>
    <row r="618">
      <c r="C618" s="75"/>
      <c r="E618" s="75"/>
      <c r="F618" s="75"/>
      <c r="P618" s="76"/>
      <c r="Q618" s="76"/>
    </row>
    <row r="619">
      <c r="C619" s="75"/>
      <c r="E619" s="75"/>
      <c r="F619" s="75"/>
      <c r="P619" s="76"/>
      <c r="Q619" s="76"/>
    </row>
    <row r="620">
      <c r="C620" s="75"/>
      <c r="E620" s="75"/>
      <c r="F620" s="75"/>
      <c r="P620" s="76"/>
      <c r="Q620" s="76"/>
    </row>
    <row r="621">
      <c r="C621" s="75"/>
      <c r="E621" s="75"/>
      <c r="F621" s="75"/>
      <c r="P621" s="76"/>
      <c r="Q621" s="76"/>
    </row>
    <row r="622">
      <c r="C622" s="75"/>
      <c r="E622" s="75"/>
      <c r="F622" s="75"/>
      <c r="P622" s="76"/>
      <c r="Q622" s="76"/>
    </row>
    <row r="623">
      <c r="C623" s="75"/>
      <c r="E623" s="75"/>
      <c r="F623" s="75"/>
      <c r="P623" s="76"/>
      <c r="Q623" s="76"/>
    </row>
    <row r="624">
      <c r="C624" s="75"/>
      <c r="E624" s="75"/>
      <c r="F624" s="75"/>
      <c r="P624" s="76"/>
      <c r="Q624" s="76"/>
    </row>
    <row r="625">
      <c r="C625" s="75"/>
      <c r="E625" s="75"/>
      <c r="F625" s="75"/>
      <c r="P625" s="76"/>
      <c r="Q625" s="76"/>
    </row>
    <row r="626">
      <c r="C626" s="75"/>
      <c r="E626" s="75"/>
      <c r="F626" s="75"/>
      <c r="P626" s="76"/>
      <c r="Q626" s="76"/>
    </row>
    <row r="627">
      <c r="C627" s="75"/>
      <c r="E627" s="75"/>
      <c r="F627" s="75"/>
      <c r="P627" s="76"/>
      <c r="Q627" s="76"/>
    </row>
    <row r="628">
      <c r="C628" s="75"/>
      <c r="E628" s="75"/>
      <c r="F628" s="75"/>
      <c r="P628" s="76"/>
      <c r="Q628" s="76"/>
    </row>
    <row r="629">
      <c r="C629" s="75"/>
      <c r="E629" s="75"/>
      <c r="F629" s="75"/>
      <c r="P629" s="76"/>
      <c r="Q629" s="76"/>
    </row>
    <row r="630">
      <c r="C630" s="75"/>
      <c r="E630" s="75"/>
      <c r="F630" s="75"/>
      <c r="P630" s="76"/>
      <c r="Q630" s="76"/>
    </row>
    <row r="631">
      <c r="C631" s="75"/>
      <c r="E631" s="75"/>
      <c r="F631" s="75"/>
      <c r="P631" s="76"/>
      <c r="Q631" s="76"/>
    </row>
    <row r="632">
      <c r="C632" s="75"/>
      <c r="E632" s="75"/>
      <c r="F632" s="75"/>
      <c r="P632" s="76"/>
      <c r="Q632" s="76"/>
    </row>
    <row r="633">
      <c r="C633" s="75"/>
      <c r="E633" s="75"/>
      <c r="F633" s="75"/>
      <c r="P633" s="76"/>
      <c r="Q633" s="76"/>
    </row>
    <row r="634">
      <c r="C634" s="75"/>
      <c r="E634" s="75"/>
      <c r="F634" s="75"/>
      <c r="P634" s="76"/>
      <c r="Q634" s="76"/>
    </row>
    <row r="635">
      <c r="C635" s="75"/>
      <c r="E635" s="75"/>
      <c r="F635" s="75"/>
      <c r="P635" s="76"/>
      <c r="Q635" s="76"/>
    </row>
    <row r="636">
      <c r="C636" s="75"/>
      <c r="E636" s="75"/>
      <c r="F636" s="75"/>
      <c r="P636" s="76"/>
      <c r="Q636" s="76"/>
    </row>
    <row r="637">
      <c r="C637" s="75"/>
      <c r="E637" s="75"/>
      <c r="F637" s="75"/>
      <c r="P637" s="76"/>
      <c r="Q637" s="76"/>
    </row>
    <row r="638">
      <c r="C638" s="75"/>
      <c r="E638" s="75"/>
      <c r="F638" s="75"/>
      <c r="P638" s="76"/>
      <c r="Q638" s="76"/>
    </row>
    <row r="639">
      <c r="C639" s="75"/>
      <c r="E639" s="75"/>
      <c r="F639" s="75"/>
      <c r="P639" s="76"/>
      <c r="Q639" s="76"/>
    </row>
    <row r="640">
      <c r="C640" s="75"/>
      <c r="E640" s="75"/>
      <c r="F640" s="75"/>
      <c r="P640" s="76"/>
      <c r="Q640" s="76"/>
    </row>
    <row r="641">
      <c r="C641" s="75"/>
      <c r="E641" s="75"/>
      <c r="F641" s="75"/>
      <c r="P641" s="76"/>
      <c r="Q641" s="76"/>
    </row>
    <row r="642">
      <c r="C642" s="75"/>
      <c r="E642" s="75"/>
      <c r="F642" s="75"/>
      <c r="P642" s="76"/>
      <c r="Q642" s="76"/>
    </row>
    <row r="643">
      <c r="C643" s="75"/>
      <c r="E643" s="75"/>
      <c r="F643" s="75"/>
      <c r="P643" s="76"/>
      <c r="Q643" s="76"/>
    </row>
    <row r="644">
      <c r="C644" s="75"/>
      <c r="E644" s="75"/>
      <c r="F644" s="75"/>
      <c r="P644" s="76"/>
      <c r="Q644" s="76"/>
    </row>
    <row r="645">
      <c r="C645" s="75"/>
      <c r="E645" s="75"/>
      <c r="F645" s="75"/>
      <c r="P645" s="76"/>
      <c r="Q645" s="76"/>
    </row>
    <row r="646">
      <c r="C646" s="75"/>
      <c r="E646" s="75"/>
      <c r="F646" s="75"/>
      <c r="P646" s="76"/>
      <c r="Q646" s="76"/>
    </row>
    <row r="647">
      <c r="C647" s="75"/>
      <c r="E647" s="75"/>
      <c r="F647" s="75"/>
      <c r="P647" s="76"/>
      <c r="Q647" s="76"/>
    </row>
    <row r="648">
      <c r="C648" s="75"/>
      <c r="E648" s="75"/>
      <c r="F648" s="75"/>
      <c r="P648" s="76"/>
      <c r="Q648" s="76"/>
    </row>
    <row r="649">
      <c r="C649" s="75"/>
      <c r="E649" s="75"/>
      <c r="F649" s="75"/>
      <c r="P649" s="76"/>
      <c r="Q649" s="76"/>
    </row>
    <row r="650">
      <c r="C650" s="75"/>
      <c r="E650" s="75"/>
      <c r="F650" s="75"/>
      <c r="P650" s="76"/>
      <c r="Q650" s="76"/>
    </row>
    <row r="651">
      <c r="C651" s="75"/>
      <c r="E651" s="75"/>
      <c r="F651" s="75"/>
      <c r="P651" s="76"/>
      <c r="Q651" s="76"/>
    </row>
    <row r="652">
      <c r="C652" s="75"/>
      <c r="E652" s="75"/>
      <c r="F652" s="75"/>
      <c r="P652" s="76"/>
      <c r="Q652" s="76"/>
    </row>
    <row r="653">
      <c r="C653" s="75"/>
      <c r="E653" s="75"/>
      <c r="F653" s="75"/>
      <c r="P653" s="76"/>
      <c r="Q653" s="76"/>
    </row>
    <row r="654">
      <c r="C654" s="75"/>
      <c r="E654" s="75"/>
      <c r="F654" s="75"/>
      <c r="P654" s="76"/>
      <c r="Q654" s="76"/>
    </row>
    <row r="655">
      <c r="C655" s="75"/>
      <c r="E655" s="75"/>
      <c r="F655" s="75"/>
      <c r="P655" s="76"/>
      <c r="Q655" s="76"/>
    </row>
    <row r="656">
      <c r="C656" s="75"/>
      <c r="E656" s="75"/>
      <c r="F656" s="75"/>
      <c r="P656" s="76"/>
      <c r="Q656" s="76"/>
    </row>
    <row r="657">
      <c r="C657" s="75"/>
      <c r="E657" s="75"/>
      <c r="F657" s="75"/>
      <c r="P657" s="76"/>
      <c r="Q657" s="76"/>
    </row>
    <row r="658">
      <c r="C658" s="75"/>
      <c r="E658" s="75"/>
      <c r="F658" s="75"/>
      <c r="P658" s="76"/>
      <c r="Q658" s="76"/>
    </row>
    <row r="659">
      <c r="C659" s="75"/>
      <c r="E659" s="75"/>
      <c r="F659" s="75"/>
      <c r="P659" s="76"/>
      <c r="Q659" s="76"/>
    </row>
    <row r="660">
      <c r="C660" s="75"/>
      <c r="E660" s="75"/>
      <c r="F660" s="75"/>
      <c r="P660" s="76"/>
      <c r="Q660" s="76"/>
    </row>
    <row r="661">
      <c r="C661" s="75"/>
      <c r="E661" s="75"/>
      <c r="F661" s="75"/>
      <c r="P661" s="76"/>
      <c r="Q661" s="76"/>
    </row>
    <row r="662">
      <c r="C662" s="75"/>
      <c r="E662" s="75"/>
      <c r="F662" s="75"/>
      <c r="P662" s="76"/>
      <c r="Q662" s="76"/>
    </row>
    <row r="663">
      <c r="C663" s="75"/>
      <c r="E663" s="75"/>
      <c r="F663" s="75"/>
      <c r="P663" s="76"/>
      <c r="Q663" s="76"/>
    </row>
    <row r="664">
      <c r="C664" s="75"/>
      <c r="E664" s="75"/>
      <c r="F664" s="75"/>
      <c r="P664" s="76"/>
      <c r="Q664" s="76"/>
    </row>
    <row r="665">
      <c r="C665" s="75"/>
      <c r="E665" s="75"/>
      <c r="F665" s="75"/>
      <c r="P665" s="76"/>
      <c r="Q665" s="76"/>
    </row>
    <row r="666">
      <c r="C666" s="75"/>
      <c r="E666" s="75"/>
      <c r="F666" s="75"/>
      <c r="P666" s="76"/>
      <c r="Q666" s="76"/>
    </row>
    <row r="667">
      <c r="C667" s="75"/>
      <c r="E667" s="75"/>
      <c r="F667" s="75"/>
      <c r="P667" s="76"/>
      <c r="Q667" s="76"/>
    </row>
    <row r="668">
      <c r="C668" s="75"/>
      <c r="E668" s="75"/>
      <c r="F668" s="75"/>
      <c r="P668" s="76"/>
      <c r="Q668" s="76"/>
    </row>
    <row r="669">
      <c r="C669" s="75"/>
      <c r="E669" s="75"/>
      <c r="F669" s="75"/>
      <c r="P669" s="76"/>
      <c r="Q669" s="76"/>
    </row>
    <row r="670">
      <c r="C670" s="75"/>
      <c r="E670" s="75"/>
      <c r="F670" s="75"/>
      <c r="P670" s="76"/>
      <c r="Q670" s="76"/>
    </row>
    <row r="671">
      <c r="C671" s="75"/>
      <c r="E671" s="75"/>
      <c r="F671" s="75"/>
      <c r="P671" s="76"/>
      <c r="Q671" s="76"/>
    </row>
    <row r="672">
      <c r="C672" s="75"/>
      <c r="E672" s="75"/>
      <c r="F672" s="75"/>
      <c r="P672" s="76"/>
      <c r="Q672" s="76"/>
    </row>
    <row r="673">
      <c r="C673" s="75"/>
      <c r="E673" s="75"/>
      <c r="F673" s="75"/>
      <c r="P673" s="76"/>
      <c r="Q673" s="76"/>
    </row>
    <row r="674">
      <c r="C674" s="75"/>
      <c r="E674" s="75"/>
      <c r="F674" s="75"/>
      <c r="P674" s="76"/>
      <c r="Q674" s="76"/>
    </row>
    <row r="675">
      <c r="C675" s="75"/>
      <c r="E675" s="75"/>
      <c r="F675" s="75"/>
      <c r="P675" s="76"/>
      <c r="Q675" s="76"/>
    </row>
    <row r="676">
      <c r="C676" s="75"/>
      <c r="E676" s="75"/>
      <c r="F676" s="75"/>
      <c r="P676" s="76"/>
      <c r="Q676" s="76"/>
    </row>
    <row r="677">
      <c r="C677" s="75"/>
      <c r="E677" s="75"/>
      <c r="F677" s="75"/>
      <c r="P677" s="76"/>
      <c r="Q677" s="76"/>
    </row>
    <row r="678">
      <c r="C678" s="75"/>
      <c r="E678" s="75"/>
      <c r="F678" s="75"/>
      <c r="P678" s="76"/>
      <c r="Q678" s="76"/>
    </row>
    <row r="679">
      <c r="C679" s="75"/>
      <c r="E679" s="75"/>
      <c r="F679" s="75"/>
      <c r="P679" s="76"/>
      <c r="Q679" s="76"/>
    </row>
    <row r="680">
      <c r="C680" s="75"/>
      <c r="E680" s="75"/>
      <c r="F680" s="75"/>
      <c r="P680" s="76"/>
      <c r="Q680" s="76"/>
    </row>
    <row r="681">
      <c r="C681" s="75"/>
      <c r="E681" s="75"/>
      <c r="F681" s="75"/>
      <c r="P681" s="76"/>
      <c r="Q681" s="76"/>
    </row>
    <row r="682">
      <c r="C682" s="75"/>
      <c r="E682" s="75"/>
      <c r="F682" s="75"/>
      <c r="P682" s="76"/>
      <c r="Q682" s="76"/>
    </row>
    <row r="683">
      <c r="C683" s="75"/>
      <c r="E683" s="75"/>
      <c r="F683" s="75"/>
      <c r="P683" s="76"/>
      <c r="Q683" s="76"/>
    </row>
    <row r="684">
      <c r="C684" s="75"/>
      <c r="E684" s="75"/>
      <c r="F684" s="75"/>
      <c r="P684" s="76"/>
      <c r="Q684" s="76"/>
    </row>
    <row r="685">
      <c r="C685" s="75"/>
      <c r="E685" s="75"/>
      <c r="F685" s="75"/>
      <c r="P685" s="76"/>
      <c r="Q685" s="76"/>
    </row>
    <row r="686">
      <c r="C686" s="75"/>
      <c r="E686" s="75"/>
      <c r="F686" s="75"/>
      <c r="P686" s="76"/>
      <c r="Q686" s="76"/>
    </row>
    <row r="687">
      <c r="C687" s="75"/>
      <c r="E687" s="75"/>
      <c r="F687" s="75"/>
      <c r="P687" s="76"/>
      <c r="Q687" s="76"/>
    </row>
    <row r="688">
      <c r="C688" s="75"/>
      <c r="E688" s="75"/>
      <c r="F688" s="75"/>
      <c r="P688" s="76"/>
      <c r="Q688" s="76"/>
    </row>
    <row r="689">
      <c r="C689" s="75"/>
      <c r="E689" s="75"/>
      <c r="F689" s="75"/>
      <c r="P689" s="76"/>
      <c r="Q689" s="76"/>
    </row>
    <row r="690">
      <c r="C690" s="75"/>
      <c r="E690" s="75"/>
      <c r="F690" s="75"/>
      <c r="P690" s="76"/>
      <c r="Q690" s="76"/>
    </row>
    <row r="691">
      <c r="C691" s="75"/>
      <c r="E691" s="75"/>
      <c r="F691" s="75"/>
      <c r="P691" s="76"/>
      <c r="Q691" s="76"/>
    </row>
    <row r="692">
      <c r="C692" s="75"/>
      <c r="E692" s="75"/>
      <c r="F692" s="75"/>
      <c r="P692" s="76"/>
      <c r="Q692" s="76"/>
    </row>
    <row r="693">
      <c r="C693" s="75"/>
      <c r="E693" s="75"/>
      <c r="F693" s="75"/>
      <c r="P693" s="76"/>
      <c r="Q693" s="76"/>
    </row>
    <row r="694">
      <c r="C694" s="75"/>
      <c r="E694" s="75"/>
      <c r="F694" s="75"/>
      <c r="P694" s="76"/>
      <c r="Q694" s="76"/>
    </row>
    <row r="695">
      <c r="C695" s="75"/>
      <c r="E695" s="75"/>
      <c r="F695" s="75"/>
      <c r="P695" s="76"/>
      <c r="Q695" s="76"/>
    </row>
    <row r="696">
      <c r="C696" s="75"/>
      <c r="E696" s="75"/>
      <c r="F696" s="75"/>
      <c r="P696" s="76"/>
      <c r="Q696" s="76"/>
    </row>
    <row r="697">
      <c r="C697" s="75"/>
      <c r="E697" s="75"/>
      <c r="F697" s="75"/>
      <c r="P697" s="76"/>
      <c r="Q697" s="76"/>
    </row>
    <row r="698">
      <c r="C698" s="75"/>
      <c r="E698" s="75"/>
      <c r="F698" s="75"/>
      <c r="P698" s="76"/>
      <c r="Q698" s="76"/>
    </row>
    <row r="699">
      <c r="C699" s="75"/>
      <c r="E699" s="75"/>
      <c r="F699" s="75"/>
      <c r="P699" s="76"/>
      <c r="Q699" s="76"/>
    </row>
    <row r="700">
      <c r="C700" s="75"/>
      <c r="E700" s="75"/>
      <c r="F700" s="75"/>
      <c r="P700" s="76"/>
      <c r="Q700" s="76"/>
    </row>
    <row r="701">
      <c r="C701" s="75"/>
      <c r="E701" s="75"/>
      <c r="F701" s="75"/>
      <c r="P701" s="76"/>
      <c r="Q701" s="76"/>
    </row>
    <row r="702">
      <c r="C702" s="75"/>
      <c r="E702" s="75"/>
      <c r="F702" s="75"/>
      <c r="P702" s="76"/>
      <c r="Q702" s="76"/>
    </row>
    <row r="703">
      <c r="C703" s="75"/>
      <c r="E703" s="75"/>
      <c r="F703" s="75"/>
      <c r="P703" s="76"/>
      <c r="Q703" s="76"/>
    </row>
    <row r="704">
      <c r="C704" s="75"/>
      <c r="E704" s="75"/>
      <c r="F704" s="75"/>
      <c r="P704" s="76"/>
      <c r="Q704" s="76"/>
    </row>
    <row r="705">
      <c r="C705" s="75"/>
      <c r="E705" s="75"/>
      <c r="F705" s="75"/>
      <c r="P705" s="76"/>
      <c r="Q705" s="76"/>
    </row>
    <row r="706">
      <c r="C706" s="75"/>
      <c r="E706" s="75"/>
      <c r="F706" s="75"/>
      <c r="P706" s="76"/>
      <c r="Q706" s="76"/>
    </row>
    <row r="707">
      <c r="C707" s="75"/>
      <c r="E707" s="75"/>
      <c r="F707" s="75"/>
      <c r="P707" s="76"/>
      <c r="Q707" s="76"/>
    </row>
    <row r="708">
      <c r="C708" s="75"/>
      <c r="E708" s="75"/>
      <c r="F708" s="75"/>
      <c r="P708" s="76"/>
      <c r="Q708" s="76"/>
    </row>
    <row r="709">
      <c r="C709" s="75"/>
      <c r="E709" s="75"/>
      <c r="F709" s="75"/>
      <c r="P709" s="76"/>
      <c r="Q709" s="76"/>
    </row>
    <row r="710">
      <c r="C710" s="75"/>
      <c r="E710" s="75"/>
      <c r="F710" s="75"/>
      <c r="P710" s="76"/>
      <c r="Q710" s="76"/>
    </row>
    <row r="711">
      <c r="C711" s="75"/>
      <c r="E711" s="75"/>
      <c r="F711" s="75"/>
      <c r="P711" s="76"/>
      <c r="Q711" s="76"/>
    </row>
    <row r="712">
      <c r="C712" s="75"/>
      <c r="E712" s="75"/>
      <c r="F712" s="75"/>
      <c r="P712" s="76"/>
      <c r="Q712" s="76"/>
    </row>
    <row r="713">
      <c r="C713" s="75"/>
      <c r="E713" s="75"/>
      <c r="F713" s="75"/>
      <c r="P713" s="76"/>
      <c r="Q713" s="76"/>
    </row>
    <row r="714">
      <c r="C714" s="75"/>
      <c r="E714" s="75"/>
      <c r="F714" s="75"/>
      <c r="P714" s="76"/>
      <c r="Q714" s="76"/>
    </row>
    <row r="715">
      <c r="C715" s="75"/>
      <c r="E715" s="75"/>
      <c r="F715" s="75"/>
      <c r="P715" s="76"/>
      <c r="Q715" s="76"/>
    </row>
    <row r="716">
      <c r="C716" s="75"/>
      <c r="E716" s="75"/>
      <c r="F716" s="75"/>
      <c r="P716" s="76"/>
      <c r="Q716" s="76"/>
    </row>
    <row r="717">
      <c r="C717" s="75"/>
      <c r="E717" s="75"/>
      <c r="F717" s="75"/>
      <c r="P717" s="76"/>
      <c r="Q717" s="76"/>
    </row>
    <row r="718">
      <c r="C718" s="75"/>
      <c r="E718" s="75"/>
      <c r="F718" s="75"/>
      <c r="P718" s="76"/>
      <c r="Q718" s="76"/>
    </row>
    <row r="719">
      <c r="C719" s="75"/>
      <c r="E719" s="75"/>
      <c r="F719" s="75"/>
      <c r="P719" s="76"/>
      <c r="Q719" s="76"/>
    </row>
    <row r="720">
      <c r="C720" s="75"/>
      <c r="E720" s="75"/>
      <c r="F720" s="75"/>
      <c r="P720" s="76"/>
      <c r="Q720" s="76"/>
    </row>
    <row r="721">
      <c r="C721" s="75"/>
      <c r="E721" s="75"/>
      <c r="F721" s="75"/>
      <c r="P721" s="76"/>
      <c r="Q721" s="76"/>
    </row>
    <row r="722">
      <c r="C722" s="75"/>
      <c r="E722" s="75"/>
      <c r="F722" s="75"/>
      <c r="P722" s="76"/>
      <c r="Q722" s="76"/>
    </row>
    <row r="723">
      <c r="C723" s="75"/>
      <c r="E723" s="75"/>
      <c r="F723" s="75"/>
      <c r="P723" s="76"/>
      <c r="Q723" s="76"/>
    </row>
    <row r="724">
      <c r="C724" s="75"/>
      <c r="E724" s="75"/>
      <c r="F724" s="75"/>
      <c r="P724" s="76"/>
      <c r="Q724" s="76"/>
    </row>
    <row r="725">
      <c r="C725" s="75"/>
      <c r="E725" s="75"/>
      <c r="F725" s="75"/>
      <c r="P725" s="76"/>
      <c r="Q725" s="76"/>
    </row>
    <row r="726">
      <c r="C726" s="75"/>
      <c r="E726" s="75"/>
      <c r="F726" s="75"/>
      <c r="P726" s="76"/>
      <c r="Q726" s="76"/>
    </row>
    <row r="727">
      <c r="C727" s="75"/>
      <c r="E727" s="75"/>
      <c r="F727" s="75"/>
      <c r="P727" s="76"/>
      <c r="Q727" s="76"/>
    </row>
    <row r="728">
      <c r="C728" s="75"/>
      <c r="E728" s="75"/>
      <c r="F728" s="75"/>
      <c r="P728" s="76"/>
      <c r="Q728" s="76"/>
    </row>
    <row r="729">
      <c r="C729" s="75"/>
      <c r="E729" s="75"/>
      <c r="F729" s="75"/>
      <c r="P729" s="76"/>
      <c r="Q729" s="76"/>
    </row>
    <row r="730">
      <c r="C730" s="75"/>
      <c r="E730" s="75"/>
      <c r="F730" s="75"/>
      <c r="P730" s="76"/>
      <c r="Q730" s="76"/>
    </row>
    <row r="731">
      <c r="C731" s="75"/>
      <c r="E731" s="75"/>
      <c r="F731" s="75"/>
      <c r="P731" s="76"/>
      <c r="Q731" s="76"/>
    </row>
    <row r="732">
      <c r="C732" s="75"/>
      <c r="E732" s="75"/>
      <c r="F732" s="75"/>
      <c r="P732" s="76"/>
      <c r="Q732" s="76"/>
    </row>
    <row r="733">
      <c r="C733" s="75"/>
      <c r="E733" s="75"/>
      <c r="F733" s="75"/>
      <c r="P733" s="76"/>
      <c r="Q733" s="76"/>
    </row>
    <row r="734">
      <c r="C734" s="75"/>
      <c r="E734" s="75"/>
      <c r="F734" s="75"/>
      <c r="P734" s="76"/>
      <c r="Q734" s="76"/>
    </row>
    <row r="735">
      <c r="C735" s="75"/>
      <c r="E735" s="75"/>
      <c r="F735" s="75"/>
      <c r="P735" s="76"/>
      <c r="Q735" s="76"/>
    </row>
    <row r="736">
      <c r="C736" s="75"/>
      <c r="E736" s="75"/>
      <c r="F736" s="75"/>
      <c r="P736" s="76"/>
      <c r="Q736" s="76"/>
    </row>
    <row r="737">
      <c r="C737" s="75"/>
      <c r="E737" s="75"/>
      <c r="F737" s="75"/>
      <c r="P737" s="76"/>
      <c r="Q737" s="76"/>
    </row>
    <row r="738">
      <c r="C738" s="75"/>
      <c r="E738" s="75"/>
      <c r="F738" s="75"/>
      <c r="P738" s="76"/>
      <c r="Q738" s="76"/>
    </row>
    <row r="739">
      <c r="C739" s="75"/>
      <c r="E739" s="75"/>
      <c r="F739" s="75"/>
      <c r="P739" s="76"/>
      <c r="Q739" s="76"/>
    </row>
    <row r="740">
      <c r="C740" s="75"/>
      <c r="E740" s="75"/>
      <c r="F740" s="75"/>
      <c r="P740" s="76"/>
      <c r="Q740" s="76"/>
    </row>
    <row r="741">
      <c r="C741" s="75"/>
      <c r="E741" s="75"/>
      <c r="F741" s="75"/>
      <c r="P741" s="76"/>
      <c r="Q741" s="76"/>
    </row>
    <row r="742">
      <c r="C742" s="75"/>
      <c r="E742" s="75"/>
      <c r="F742" s="75"/>
      <c r="P742" s="76"/>
      <c r="Q742" s="76"/>
    </row>
    <row r="743">
      <c r="C743" s="75"/>
      <c r="E743" s="75"/>
      <c r="F743" s="75"/>
      <c r="P743" s="76"/>
      <c r="Q743" s="76"/>
    </row>
    <row r="744">
      <c r="C744" s="75"/>
      <c r="E744" s="75"/>
      <c r="F744" s="75"/>
      <c r="P744" s="76"/>
      <c r="Q744" s="76"/>
    </row>
    <row r="745">
      <c r="C745" s="75"/>
      <c r="E745" s="75"/>
      <c r="F745" s="75"/>
      <c r="P745" s="76"/>
      <c r="Q745" s="76"/>
    </row>
    <row r="746">
      <c r="C746" s="75"/>
      <c r="E746" s="75"/>
      <c r="F746" s="75"/>
      <c r="P746" s="76"/>
      <c r="Q746" s="76"/>
    </row>
    <row r="747">
      <c r="C747" s="75"/>
      <c r="E747" s="75"/>
      <c r="F747" s="75"/>
      <c r="P747" s="76"/>
      <c r="Q747" s="76"/>
    </row>
    <row r="748">
      <c r="C748" s="75"/>
      <c r="E748" s="75"/>
      <c r="F748" s="75"/>
      <c r="P748" s="76"/>
      <c r="Q748" s="76"/>
    </row>
    <row r="749">
      <c r="C749" s="75"/>
      <c r="E749" s="75"/>
      <c r="F749" s="75"/>
      <c r="P749" s="76"/>
      <c r="Q749" s="76"/>
    </row>
    <row r="750">
      <c r="C750" s="75"/>
      <c r="E750" s="75"/>
      <c r="F750" s="75"/>
      <c r="P750" s="76"/>
      <c r="Q750" s="76"/>
    </row>
    <row r="751">
      <c r="C751" s="75"/>
      <c r="E751" s="75"/>
      <c r="F751" s="75"/>
      <c r="P751" s="76"/>
      <c r="Q751" s="76"/>
    </row>
    <row r="752">
      <c r="C752" s="75"/>
      <c r="E752" s="75"/>
      <c r="F752" s="75"/>
      <c r="P752" s="76"/>
      <c r="Q752" s="76"/>
    </row>
    <row r="753">
      <c r="C753" s="75"/>
      <c r="E753" s="75"/>
      <c r="F753" s="75"/>
      <c r="P753" s="76"/>
      <c r="Q753" s="76"/>
    </row>
    <row r="754">
      <c r="C754" s="75"/>
      <c r="E754" s="75"/>
      <c r="F754" s="75"/>
      <c r="P754" s="76"/>
      <c r="Q754" s="76"/>
    </row>
    <row r="755">
      <c r="C755" s="75"/>
      <c r="E755" s="75"/>
      <c r="F755" s="75"/>
      <c r="P755" s="76"/>
      <c r="Q755" s="76"/>
    </row>
    <row r="756">
      <c r="C756" s="75"/>
      <c r="E756" s="75"/>
      <c r="F756" s="75"/>
      <c r="P756" s="76"/>
      <c r="Q756" s="76"/>
    </row>
    <row r="757">
      <c r="C757" s="75"/>
      <c r="E757" s="75"/>
      <c r="F757" s="75"/>
      <c r="P757" s="76"/>
      <c r="Q757" s="76"/>
    </row>
    <row r="758">
      <c r="C758" s="75"/>
      <c r="E758" s="75"/>
      <c r="F758" s="75"/>
      <c r="P758" s="76"/>
      <c r="Q758" s="76"/>
    </row>
    <row r="759">
      <c r="C759" s="75"/>
      <c r="E759" s="75"/>
      <c r="F759" s="75"/>
      <c r="P759" s="76"/>
      <c r="Q759" s="76"/>
    </row>
    <row r="760">
      <c r="C760" s="75"/>
      <c r="E760" s="75"/>
      <c r="F760" s="75"/>
      <c r="P760" s="76"/>
      <c r="Q760" s="76"/>
    </row>
    <row r="761">
      <c r="C761" s="75"/>
      <c r="E761" s="75"/>
      <c r="F761" s="75"/>
      <c r="P761" s="76"/>
      <c r="Q761" s="76"/>
    </row>
    <row r="762">
      <c r="C762" s="75"/>
      <c r="E762" s="75"/>
      <c r="F762" s="75"/>
      <c r="P762" s="76"/>
      <c r="Q762" s="76"/>
    </row>
    <row r="763">
      <c r="C763" s="75"/>
      <c r="E763" s="75"/>
      <c r="F763" s="75"/>
      <c r="P763" s="76"/>
      <c r="Q763" s="76"/>
    </row>
    <row r="764">
      <c r="C764" s="75"/>
      <c r="E764" s="75"/>
      <c r="F764" s="75"/>
      <c r="P764" s="76"/>
      <c r="Q764" s="76"/>
    </row>
    <row r="765">
      <c r="C765" s="75"/>
      <c r="E765" s="75"/>
      <c r="F765" s="75"/>
      <c r="P765" s="76"/>
      <c r="Q765" s="76"/>
    </row>
    <row r="766">
      <c r="C766" s="75"/>
      <c r="E766" s="75"/>
      <c r="F766" s="75"/>
      <c r="P766" s="76"/>
      <c r="Q766" s="76"/>
    </row>
    <row r="767">
      <c r="C767" s="75"/>
      <c r="E767" s="75"/>
      <c r="F767" s="75"/>
      <c r="P767" s="76"/>
      <c r="Q767" s="76"/>
    </row>
    <row r="768">
      <c r="C768" s="75"/>
      <c r="E768" s="75"/>
      <c r="F768" s="75"/>
      <c r="P768" s="76"/>
      <c r="Q768" s="76"/>
    </row>
    <row r="769">
      <c r="C769" s="75"/>
      <c r="E769" s="75"/>
      <c r="F769" s="75"/>
      <c r="P769" s="76"/>
      <c r="Q769" s="76"/>
    </row>
    <row r="770">
      <c r="C770" s="75"/>
      <c r="E770" s="75"/>
      <c r="F770" s="75"/>
      <c r="P770" s="76"/>
      <c r="Q770" s="76"/>
    </row>
    <row r="771">
      <c r="C771" s="75"/>
      <c r="E771" s="75"/>
      <c r="F771" s="75"/>
      <c r="P771" s="76"/>
      <c r="Q771" s="76"/>
    </row>
    <row r="772">
      <c r="C772" s="75"/>
      <c r="E772" s="75"/>
      <c r="F772" s="75"/>
      <c r="P772" s="76"/>
      <c r="Q772" s="76"/>
    </row>
    <row r="773">
      <c r="C773" s="75"/>
      <c r="E773" s="75"/>
      <c r="F773" s="75"/>
      <c r="P773" s="76"/>
      <c r="Q773" s="76"/>
    </row>
    <row r="774">
      <c r="C774" s="75"/>
      <c r="E774" s="75"/>
      <c r="F774" s="75"/>
      <c r="P774" s="76"/>
      <c r="Q774" s="76"/>
    </row>
    <row r="775">
      <c r="C775" s="75"/>
      <c r="E775" s="75"/>
      <c r="F775" s="75"/>
      <c r="P775" s="76"/>
      <c r="Q775" s="76"/>
    </row>
    <row r="776">
      <c r="C776" s="75"/>
      <c r="E776" s="75"/>
      <c r="F776" s="75"/>
      <c r="P776" s="76"/>
      <c r="Q776" s="76"/>
    </row>
    <row r="777">
      <c r="C777" s="75"/>
      <c r="E777" s="75"/>
      <c r="F777" s="75"/>
      <c r="P777" s="76"/>
      <c r="Q777" s="76"/>
    </row>
    <row r="778">
      <c r="C778" s="75"/>
      <c r="E778" s="75"/>
      <c r="F778" s="75"/>
      <c r="P778" s="76"/>
      <c r="Q778" s="76"/>
    </row>
    <row r="779">
      <c r="C779" s="75"/>
      <c r="E779" s="75"/>
      <c r="F779" s="75"/>
      <c r="P779" s="76"/>
      <c r="Q779" s="76"/>
    </row>
    <row r="780">
      <c r="C780" s="75"/>
      <c r="E780" s="75"/>
      <c r="F780" s="75"/>
      <c r="P780" s="76"/>
      <c r="Q780" s="76"/>
    </row>
    <row r="781">
      <c r="C781" s="75"/>
      <c r="E781" s="75"/>
      <c r="F781" s="75"/>
      <c r="P781" s="76"/>
      <c r="Q781" s="76"/>
    </row>
    <row r="782">
      <c r="C782" s="75"/>
      <c r="E782" s="75"/>
      <c r="F782" s="75"/>
      <c r="P782" s="76"/>
      <c r="Q782" s="76"/>
    </row>
    <row r="783">
      <c r="C783" s="75"/>
      <c r="E783" s="75"/>
      <c r="F783" s="75"/>
      <c r="P783" s="76"/>
      <c r="Q783" s="76"/>
    </row>
    <row r="784">
      <c r="C784" s="75"/>
      <c r="E784" s="75"/>
      <c r="F784" s="75"/>
      <c r="P784" s="76"/>
      <c r="Q784" s="76"/>
    </row>
    <row r="785">
      <c r="C785" s="75"/>
      <c r="E785" s="75"/>
      <c r="F785" s="75"/>
      <c r="P785" s="76"/>
      <c r="Q785" s="76"/>
    </row>
    <row r="786">
      <c r="C786" s="75"/>
      <c r="E786" s="75"/>
      <c r="F786" s="75"/>
      <c r="P786" s="76"/>
      <c r="Q786" s="76"/>
    </row>
    <row r="787">
      <c r="C787" s="75"/>
      <c r="E787" s="75"/>
      <c r="F787" s="75"/>
      <c r="P787" s="76"/>
      <c r="Q787" s="76"/>
    </row>
    <row r="788">
      <c r="C788" s="75"/>
      <c r="E788" s="75"/>
      <c r="F788" s="75"/>
      <c r="P788" s="76"/>
      <c r="Q788" s="76"/>
    </row>
    <row r="789">
      <c r="C789" s="75"/>
      <c r="E789" s="75"/>
      <c r="F789" s="75"/>
      <c r="P789" s="76"/>
      <c r="Q789" s="76"/>
    </row>
    <row r="790">
      <c r="C790" s="75"/>
      <c r="E790" s="75"/>
      <c r="F790" s="75"/>
      <c r="P790" s="76"/>
      <c r="Q790" s="76"/>
    </row>
    <row r="791">
      <c r="C791" s="75"/>
      <c r="E791" s="75"/>
      <c r="F791" s="75"/>
      <c r="P791" s="76"/>
      <c r="Q791" s="76"/>
    </row>
    <row r="792">
      <c r="C792" s="75"/>
      <c r="E792" s="75"/>
      <c r="F792" s="75"/>
      <c r="P792" s="76"/>
      <c r="Q792" s="76"/>
    </row>
    <row r="793">
      <c r="C793" s="75"/>
      <c r="E793" s="75"/>
      <c r="F793" s="75"/>
      <c r="P793" s="76"/>
      <c r="Q793" s="76"/>
    </row>
    <row r="794">
      <c r="C794" s="75"/>
      <c r="E794" s="75"/>
      <c r="F794" s="75"/>
      <c r="P794" s="76"/>
      <c r="Q794" s="76"/>
    </row>
    <row r="795">
      <c r="C795" s="75"/>
      <c r="E795" s="75"/>
      <c r="F795" s="75"/>
      <c r="P795" s="76"/>
      <c r="Q795" s="76"/>
    </row>
    <row r="796">
      <c r="C796" s="75"/>
      <c r="E796" s="75"/>
      <c r="F796" s="75"/>
      <c r="P796" s="76"/>
      <c r="Q796" s="76"/>
    </row>
    <row r="797">
      <c r="C797" s="75"/>
      <c r="E797" s="75"/>
      <c r="F797" s="75"/>
      <c r="P797" s="76"/>
      <c r="Q797" s="76"/>
    </row>
    <row r="798">
      <c r="C798" s="75"/>
      <c r="E798" s="75"/>
      <c r="F798" s="75"/>
      <c r="P798" s="76"/>
      <c r="Q798" s="76"/>
    </row>
    <row r="799">
      <c r="C799" s="75"/>
      <c r="E799" s="75"/>
      <c r="F799" s="75"/>
      <c r="P799" s="76"/>
      <c r="Q799" s="76"/>
    </row>
    <row r="800">
      <c r="C800" s="75"/>
      <c r="E800" s="75"/>
      <c r="F800" s="75"/>
      <c r="P800" s="76"/>
      <c r="Q800" s="76"/>
    </row>
    <row r="801">
      <c r="C801" s="75"/>
      <c r="E801" s="75"/>
      <c r="F801" s="75"/>
      <c r="P801" s="76"/>
      <c r="Q801" s="76"/>
    </row>
    <row r="802">
      <c r="C802" s="75"/>
      <c r="E802" s="75"/>
      <c r="F802" s="75"/>
      <c r="P802" s="76"/>
      <c r="Q802" s="76"/>
    </row>
    <row r="803">
      <c r="C803" s="75"/>
      <c r="E803" s="75"/>
      <c r="F803" s="75"/>
      <c r="P803" s="76"/>
      <c r="Q803" s="76"/>
    </row>
    <row r="804">
      <c r="C804" s="75"/>
      <c r="E804" s="75"/>
      <c r="F804" s="75"/>
      <c r="P804" s="76"/>
      <c r="Q804" s="76"/>
    </row>
    <row r="805">
      <c r="C805" s="75"/>
      <c r="E805" s="75"/>
      <c r="F805" s="75"/>
      <c r="P805" s="76"/>
      <c r="Q805" s="76"/>
    </row>
    <row r="806">
      <c r="C806" s="75"/>
      <c r="E806" s="75"/>
      <c r="F806" s="75"/>
      <c r="P806" s="76"/>
      <c r="Q806" s="76"/>
    </row>
    <row r="807">
      <c r="C807" s="75"/>
      <c r="E807" s="75"/>
      <c r="F807" s="75"/>
      <c r="P807" s="76"/>
      <c r="Q807" s="76"/>
    </row>
    <row r="808">
      <c r="C808" s="75"/>
      <c r="E808" s="75"/>
      <c r="F808" s="75"/>
      <c r="P808" s="76"/>
      <c r="Q808" s="76"/>
    </row>
    <row r="809">
      <c r="C809" s="75"/>
      <c r="E809" s="75"/>
      <c r="F809" s="75"/>
      <c r="P809" s="76"/>
      <c r="Q809" s="76"/>
    </row>
    <row r="810">
      <c r="C810" s="75"/>
      <c r="E810" s="75"/>
      <c r="F810" s="75"/>
      <c r="P810" s="76"/>
      <c r="Q810" s="76"/>
    </row>
    <row r="811">
      <c r="C811" s="75"/>
      <c r="E811" s="75"/>
      <c r="F811" s="75"/>
      <c r="P811" s="76"/>
      <c r="Q811" s="76"/>
    </row>
    <row r="812">
      <c r="C812" s="75"/>
      <c r="E812" s="75"/>
      <c r="F812" s="75"/>
      <c r="P812" s="76"/>
      <c r="Q812" s="76"/>
    </row>
    <row r="813">
      <c r="C813" s="75"/>
      <c r="E813" s="75"/>
      <c r="F813" s="75"/>
      <c r="P813" s="76"/>
      <c r="Q813" s="76"/>
    </row>
    <row r="814">
      <c r="C814" s="75"/>
      <c r="E814" s="75"/>
      <c r="F814" s="75"/>
      <c r="P814" s="76"/>
      <c r="Q814" s="76"/>
    </row>
    <row r="815">
      <c r="C815" s="75"/>
      <c r="E815" s="75"/>
      <c r="F815" s="75"/>
      <c r="P815" s="76"/>
      <c r="Q815" s="76"/>
    </row>
    <row r="816">
      <c r="C816" s="75"/>
      <c r="E816" s="75"/>
      <c r="F816" s="75"/>
      <c r="P816" s="76"/>
      <c r="Q816" s="76"/>
    </row>
    <row r="817">
      <c r="C817" s="75"/>
      <c r="E817" s="75"/>
      <c r="F817" s="75"/>
      <c r="P817" s="76"/>
      <c r="Q817" s="76"/>
    </row>
    <row r="818">
      <c r="C818" s="75"/>
      <c r="E818" s="75"/>
      <c r="F818" s="75"/>
      <c r="P818" s="76"/>
      <c r="Q818" s="76"/>
    </row>
    <row r="819">
      <c r="C819" s="75"/>
      <c r="E819" s="75"/>
      <c r="F819" s="75"/>
      <c r="P819" s="76"/>
      <c r="Q819" s="76"/>
    </row>
    <row r="820">
      <c r="C820" s="75"/>
      <c r="E820" s="75"/>
      <c r="F820" s="75"/>
      <c r="P820" s="76"/>
      <c r="Q820" s="76"/>
    </row>
    <row r="821">
      <c r="C821" s="75"/>
      <c r="E821" s="75"/>
      <c r="F821" s="75"/>
      <c r="P821" s="76"/>
      <c r="Q821" s="76"/>
    </row>
    <row r="822">
      <c r="C822" s="75"/>
      <c r="E822" s="75"/>
      <c r="F822" s="75"/>
      <c r="P822" s="76"/>
      <c r="Q822" s="76"/>
    </row>
    <row r="823">
      <c r="C823" s="75"/>
      <c r="E823" s="75"/>
      <c r="F823" s="75"/>
      <c r="P823" s="76"/>
      <c r="Q823" s="76"/>
    </row>
    <row r="824">
      <c r="C824" s="75"/>
      <c r="E824" s="75"/>
      <c r="F824" s="75"/>
      <c r="P824" s="76"/>
      <c r="Q824" s="76"/>
    </row>
    <row r="825">
      <c r="C825" s="75"/>
      <c r="E825" s="75"/>
      <c r="F825" s="75"/>
      <c r="P825" s="76"/>
      <c r="Q825" s="76"/>
    </row>
    <row r="826">
      <c r="C826" s="75"/>
      <c r="E826" s="75"/>
      <c r="F826" s="75"/>
      <c r="P826" s="76"/>
      <c r="Q826" s="76"/>
    </row>
    <row r="827">
      <c r="C827" s="75"/>
      <c r="E827" s="75"/>
      <c r="F827" s="75"/>
      <c r="P827" s="76"/>
      <c r="Q827" s="76"/>
    </row>
    <row r="828">
      <c r="C828" s="75"/>
      <c r="E828" s="75"/>
      <c r="F828" s="75"/>
      <c r="P828" s="76"/>
      <c r="Q828" s="76"/>
    </row>
    <row r="829">
      <c r="C829" s="75"/>
      <c r="E829" s="75"/>
      <c r="F829" s="75"/>
      <c r="P829" s="76"/>
      <c r="Q829" s="76"/>
    </row>
    <row r="830">
      <c r="C830" s="75"/>
      <c r="E830" s="75"/>
      <c r="F830" s="75"/>
      <c r="P830" s="76"/>
      <c r="Q830" s="76"/>
    </row>
    <row r="831">
      <c r="C831" s="75"/>
      <c r="E831" s="75"/>
      <c r="F831" s="75"/>
      <c r="P831" s="76"/>
      <c r="Q831" s="76"/>
    </row>
    <row r="832">
      <c r="C832" s="75"/>
      <c r="E832" s="75"/>
      <c r="F832" s="75"/>
      <c r="P832" s="76"/>
      <c r="Q832" s="76"/>
    </row>
    <row r="833">
      <c r="C833" s="75"/>
      <c r="E833" s="75"/>
      <c r="F833" s="75"/>
      <c r="P833" s="76"/>
      <c r="Q833" s="76"/>
    </row>
    <row r="834">
      <c r="C834" s="75"/>
      <c r="E834" s="75"/>
      <c r="F834" s="75"/>
      <c r="P834" s="76"/>
      <c r="Q834" s="76"/>
    </row>
    <row r="835">
      <c r="C835" s="75"/>
      <c r="E835" s="75"/>
      <c r="F835" s="75"/>
      <c r="P835" s="76"/>
      <c r="Q835" s="76"/>
    </row>
    <row r="836">
      <c r="C836" s="75"/>
      <c r="E836" s="75"/>
      <c r="F836" s="75"/>
      <c r="P836" s="76"/>
      <c r="Q836" s="76"/>
    </row>
    <row r="837">
      <c r="C837" s="75"/>
      <c r="E837" s="75"/>
      <c r="F837" s="75"/>
      <c r="P837" s="76"/>
      <c r="Q837" s="76"/>
    </row>
    <row r="838">
      <c r="C838" s="75"/>
      <c r="E838" s="75"/>
      <c r="F838" s="75"/>
      <c r="P838" s="76"/>
      <c r="Q838" s="76"/>
    </row>
    <row r="839">
      <c r="C839" s="75"/>
      <c r="E839" s="75"/>
      <c r="F839" s="75"/>
      <c r="P839" s="76"/>
      <c r="Q839" s="76"/>
    </row>
    <row r="840">
      <c r="C840" s="75"/>
      <c r="E840" s="75"/>
      <c r="F840" s="75"/>
      <c r="P840" s="76"/>
      <c r="Q840" s="76"/>
    </row>
    <row r="841">
      <c r="C841" s="75"/>
      <c r="E841" s="75"/>
      <c r="F841" s="75"/>
      <c r="P841" s="76"/>
      <c r="Q841" s="76"/>
    </row>
    <row r="842">
      <c r="C842" s="75"/>
      <c r="E842" s="75"/>
      <c r="F842" s="75"/>
      <c r="P842" s="76"/>
      <c r="Q842" s="76"/>
    </row>
    <row r="843">
      <c r="C843" s="75"/>
      <c r="E843" s="75"/>
      <c r="F843" s="75"/>
      <c r="P843" s="76"/>
      <c r="Q843" s="76"/>
    </row>
    <row r="844">
      <c r="C844" s="75"/>
      <c r="E844" s="75"/>
      <c r="F844" s="75"/>
      <c r="P844" s="76"/>
      <c r="Q844" s="76"/>
    </row>
    <row r="845">
      <c r="C845" s="75"/>
      <c r="E845" s="75"/>
      <c r="F845" s="75"/>
      <c r="P845" s="76"/>
      <c r="Q845" s="76"/>
    </row>
    <row r="846">
      <c r="C846" s="75"/>
      <c r="E846" s="75"/>
      <c r="F846" s="75"/>
      <c r="P846" s="76"/>
      <c r="Q846" s="76"/>
    </row>
    <row r="847">
      <c r="C847" s="75"/>
      <c r="E847" s="75"/>
      <c r="F847" s="75"/>
      <c r="P847" s="76"/>
      <c r="Q847" s="76"/>
    </row>
    <row r="848">
      <c r="C848" s="75"/>
      <c r="E848" s="75"/>
      <c r="F848" s="75"/>
      <c r="P848" s="76"/>
      <c r="Q848" s="76"/>
    </row>
    <row r="849">
      <c r="C849" s="75"/>
      <c r="E849" s="75"/>
      <c r="F849" s="75"/>
      <c r="P849" s="76"/>
      <c r="Q849" s="76"/>
    </row>
    <row r="850">
      <c r="C850" s="75"/>
      <c r="E850" s="75"/>
      <c r="F850" s="75"/>
      <c r="P850" s="76"/>
      <c r="Q850" s="76"/>
    </row>
    <row r="851">
      <c r="C851" s="75"/>
      <c r="E851" s="75"/>
      <c r="F851" s="75"/>
      <c r="P851" s="76"/>
      <c r="Q851" s="76"/>
    </row>
    <row r="852">
      <c r="C852" s="75"/>
      <c r="E852" s="75"/>
      <c r="F852" s="75"/>
      <c r="P852" s="76"/>
      <c r="Q852" s="76"/>
    </row>
    <row r="853">
      <c r="C853" s="75"/>
      <c r="E853" s="75"/>
      <c r="F853" s="75"/>
      <c r="P853" s="76"/>
      <c r="Q853" s="76"/>
    </row>
    <row r="854">
      <c r="C854" s="75"/>
      <c r="E854" s="75"/>
      <c r="F854" s="75"/>
      <c r="P854" s="76"/>
      <c r="Q854" s="76"/>
    </row>
    <row r="855">
      <c r="C855" s="75"/>
      <c r="E855" s="75"/>
      <c r="F855" s="75"/>
      <c r="P855" s="76"/>
      <c r="Q855" s="76"/>
    </row>
    <row r="856">
      <c r="C856" s="75"/>
      <c r="E856" s="75"/>
      <c r="F856" s="75"/>
      <c r="P856" s="76"/>
      <c r="Q856" s="76"/>
    </row>
    <row r="857">
      <c r="C857" s="75"/>
      <c r="E857" s="75"/>
      <c r="F857" s="75"/>
      <c r="P857" s="76"/>
      <c r="Q857" s="76"/>
    </row>
    <row r="858">
      <c r="C858" s="75"/>
      <c r="E858" s="75"/>
      <c r="F858" s="75"/>
      <c r="P858" s="76"/>
      <c r="Q858" s="76"/>
    </row>
    <row r="859">
      <c r="C859" s="75"/>
      <c r="E859" s="75"/>
      <c r="F859" s="75"/>
      <c r="P859" s="76"/>
      <c r="Q859" s="76"/>
    </row>
    <row r="860">
      <c r="C860" s="75"/>
      <c r="E860" s="75"/>
      <c r="F860" s="75"/>
      <c r="P860" s="76"/>
      <c r="Q860" s="76"/>
    </row>
    <row r="861">
      <c r="C861" s="75"/>
      <c r="E861" s="75"/>
      <c r="F861" s="75"/>
      <c r="P861" s="76"/>
      <c r="Q861" s="76"/>
    </row>
    <row r="862">
      <c r="C862" s="75"/>
      <c r="E862" s="75"/>
      <c r="F862" s="75"/>
      <c r="P862" s="76"/>
      <c r="Q862" s="76"/>
    </row>
    <row r="863">
      <c r="C863" s="75"/>
      <c r="E863" s="75"/>
      <c r="F863" s="75"/>
      <c r="P863" s="76"/>
      <c r="Q863" s="76"/>
    </row>
    <row r="864">
      <c r="C864" s="75"/>
      <c r="E864" s="75"/>
      <c r="F864" s="75"/>
      <c r="P864" s="76"/>
      <c r="Q864" s="76"/>
    </row>
    <row r="865">
      <c r="C865" s="75"/>
      <c r="E865" s="75"/>
      <c r="F865" s="75"/>
      <c r="P865" s="76"/>
      <c r="Q865" s="76"/>
    </row>
    <row r="866">
      <c r="C866" s="75"/>
      <c r="E866" s="75"/>
      <c r="F866" s="75"/>
      <c r="P866" s="76"/>
      <c r="Q866" s="76"/>
    </row>
    <row r="867">
      <c r="C867" s="75"/>
      <c r="E867" s="75"/>
      <c r="F867" s="75"/>
      <c r="P867" s="76"/>
      <c r="Q867" s="76"/>
    </row>
    <row r="868">
      <c r="C868" s="75"/>
      <c r="E868" s="75"/>
      <c r="F868" s="75"/>
      <c r="P868" s="76"/>
      <c r="Q868" s="76"/>
    </row>
    <row r="869">
      <c r="C869" s="75"/>
      <c r="E869" s="75"/>
      <c r="F869" s="75"/>
      <c r="P869" s="76"/>
      <c r="Q869" s="76"/>
    </row>
    <row r="870">
      <c r="C870" s="75"/>
      <c r="E870" s="75"/>
      <c r="F870" s="75"/>
      <c r="P870" s="76"/>
      <c r="Q870" s="76"/>
    </row>
    <row r="871">
      <c r="C871" s="75"/>
      <c r="E871" s="75"/>
      <c r="F871" s="75"/>
      <c r="P871" s="76"/>
      <c r="Q871" s="76"/>
    </row>
    <row r="872">
      <c r="C872" s="75"/>
      <c r="E872" s="75"/>
      <c r="F872" s="75"/>
      <c r="P872" s="76"/>
      <c r="Q872" s="76"/>
    </row>
    <row r="873">
      <c r="C873" s="75"/>
      <c r="E873" s="75"/>
      <c r="F873" s="75"/>
      <c r="P873" s="76"/>
      <c r="Q873" s="76"/>
    </row>
    <row r="874">
      <c r="C874" s="75"/>
      <c r="E874" s="75"/>
      <c r="F874" s="75"/>
      <c r="P874" s="76"/>
      <c r="Q874" s="76"/>
    </row>
    <row r="875">
      <c r="C875" s="75"/>
      <c r="E875" s="75"/>
      <c r="F875" s="75"/>
      <c r="P875" s="76"/>
      <c r="Q875" s="76"/>
    </row>
    <row r="876">
      <c r="C876" s="75"/>
      <c r="E876" s="75"/>
      <c r="F876" s="75"/>
      <c r="P876" s="76"/>
      <c r="Q876" s="76"/>
    </row>
    <row r="877">
      <c r="C877" s="75"/>
      <c r="E877" s="75"/>
      <c r="F877" s="75"/>
      <c r="P877" s="76"/>
      <c r="Q877" s="76"/>
    </row>
    <row r="878">
      <c r="C878" s="75"/>
      <c r="E878" s="75"/>
      <c r="F878" s="75"/>
      <c r="P878" s="76"/>
      <c r="Q878" s="76"/>
    </row>
    <row r="879">
      <c r="C879" s="75"/>
      <c r="E879" s="75"/>
      <c r="F879" s="75"/>
      <c r="P879" s="76"/>
      <c r="Q879" s="76"/>
    </row>
    <row r="880">
      <c r="C880" s="75"/>
      <c r="E880" s="75"/>
      <c r="F880" s="75"/>
      <c r="P880" s="76"/>
      <c r="Q880" s="76"/>
    </row>
    <row r="881">
      <c r="C881" s="75"/>
      <c r="E881" s="75"/>
      <c r="F881" s="75"/>
      <c r="P881" s="76"/>
      <c r="Q881" s="76"/>
    </row>
    <row r="882">
      <c r="C882" s="75"/>
      <c r="E882" s="75"/>
      <c r="F882" s="75"/>
      <c r="P882" s="76"/>
      <c r="Q882" s="76"/>
    </row>
    <row r="883">
      <c r="C883" s="75"/>
      <c r="E883" s="75"/>
      <c r="F883" s="75"/>
      <c r="P883" s="76"/>
      <c r="Q883" s="76"/>
    </row>
    <row r="884">
      <c r="C884" s="75"/>
      <c r="E884" s="75"/>
      <c r="F884" s="75"/>
      <c r="P884" s="76"/>
      <c r="Q884" s="76"/>
    </row>
    <row r="885">
      <c r="C885" s="75"/>
      <c r="E885" s="75"/>
      <c r="F885" s="75"/>
      <c r="P885" s="76"/>
      <c r="Q885" s="76"/>
    </row>
    <row r="886">
      <c r="C886" s="75"/>
      <c r="E886" s="75"/>
      <c r="F886" s="75"/>
      <c r="P886" s="76"/>
      <c r="Q886" s="76"/>
    </row>
    <row r="887">
      <c r="C887" s="75"/>
      <c r="E887" s="75"/>
      <c r="F887" s="75"/>
      <c r="P887" s="76"/>
      <c r="Q887" s="76"/>
    </row>
    <row r="888">
      <c r="C888" s="75"/>
      <c r="E888" s="75"/>
      <c r="F888" s="75"/>
      <c r="P888" s="76"/>
      <c r="Q888" s="76"/>
    </row>
    <row r="889">
      <c r="C889" s="75"/>
      <c r="E889" s="75"/>
      <c r="F889" s="75"/>
      <c r="P889" s="76"/>
      <c r="Q889" s="76"/>
    </row>
    <row r="890">
      <c r="C890" s="75"/>
      <c r="E890" s="75"/>
      <c r="F890" s="75"/>
      <c r="P890" s="76"/>
      <c r="Q890" s="76"/>
    </row>
    <row r="891">
      <c r="C891" s="75"/>
      <c r="E891" s="75"/>
      <c r="F891" s="75"/>
      <c r="P891" s="76"/>
      <c r="Q891" s="76"/>
    </row>
    <row r="892">
      <c r="C892" s="75"/>
      <c r="E892" s="75"/>
      <c r="F892" s="75"/>
      <c r="P892" s="76"/>
      <c r="Q892" s="76"/>
    </row>
    <row r="893">
      <c r="C893" s="75"/>
      <c r="E893" s="75"/>
      <c r="F893" s="75"/>
      <c r="P893" s="76"/>
      <c r="Q893" s="76"/>
    </row>
    <row r="894">
      <c r="C894" s="75"/>
      <c r="E894" s="75"/>
      <c r="F894" s="75"/>
      <c r="P894" s="76"/>
      <c r="Q894" s="76"/>
    </row>
    <row r="895">
      <c r="C895" s="75"/>
      <c r="E895" s="75"/>
      <c r="F895" s="75"/>
      <c r="P895" s="76"/>
      <c r="Q895" s="76"/>
    </row>
    <row r="896">
      <c r="C896" s="75"/>
      <c r="E896" s="75"/>
      <c r="F896" s="75"/>
      <c r="P896" s="76"/>
      <c r="Q896" s="76"/>
    </row>
    <row r="897">
      <c r="C897" s="75"/>
      <c r="E897" s="75"/>
      <c r="F897" s="75"/>
      <c r="P897" s="76"/>
      <c r="Q897" s="76"/>
    </row>
    <row r="898">
      <c r="C898" s="75"/>
      <c r="E898" s="75"/>
      <c r="F898" s="75"/>
      <c r="P898" s="76"/>
      <c r="Q898" s="76"/>
    </row>
    <row r="899">
      <c r="C899" s="75"/>
      <c r="E899" s="75"/>
      <c r="F899" s="75"/>
      <c r="P899" s="76"/>
      <c r="Q899" s="76"/>
    </row>
    <row r="900">
      <c r="C900" s="75"/>
      <c r="E900" s="75"/>
      <c r="F900" s="75"/>
      <c r="P900" s="76"/>
      <c r="Q900" s="76"/>
    </row>
    <row r="901">
      <c r="C901" s="75"/>
      <c r="E901" s="75"/>
      <c r="F901" s="75"/>
      <c r="P901" s="76"/>
      <c r="Q901" s="76"/>
    </row>
    <row r="902">
      <c r="C902" s="75"/>
      <c r="E902" s="75"/>
      <c r="F902" s="75"/>
      <c r="P902" s="76"/>
      <c r="Q902" s="76"/>
    </row>
    <row r="903">
      <c r="C903" s="75"/>
      <c r="E903" s="75"/>
      <c r="F903" s="75"/>
      <c r="P903" s="76"/>
      <c r="Q903" s="76"/>
    </row>
    <row r="904">
      <c r="C904" s="75"/>
      <c r="E904" s="75"/>
      <c r="F904" s="75"/>
      <c r="P904" s="76"/>
      <c r="Q904" s="76"/>
    </row>
    <row r="905">
      <c r="C905" s="75"/>
      <c r="E905" s="75"/>
      <c r="F905" s="75"/>
      <c r="P905" s="76"/>
      <c r="Q905" s="76"/>
    </row>
    <row r="906">
      <c r="C906" s="75"/>
      <c r="E906" s="75"/>
      <c r="F906" s="75"/>
      <c r="P906" s="76"/>
      <c r="Q906" s="76"/>
    </row>
    <row r="907">
      <c r="C907" s="75"/>
      <c r="E907" s="75"/>
      <c r="F907" s="75"/>
      <c r="P907" s="76"/>
      <c r="Q907" s="76"/>
    </row>
    <row r="908">
      <c r="C908" s="75"/>
      <c r="E908" s="75"/>
      <c r="F908" s="75"/>
      <c r="P908" s="76"/>
      <c r="Q908" s="76"/>
    </row>
    <row r="909">
      <c r="C909" s="75"/>
      <c r="E909" s="75"/>
      <c r="F909" s="75"/>
      <c r="P909" s="76"/>
      <c r="Q909" s="76"/>
    </row>
    <row r="910">
      <c r="C910" s="75"/>
      <c r="E910" s="75"/>
      <c r="F910" s="75"/>
      <c r="P910" s="76"/>
      <c r="Q910" s="76"/>
    </row>
    <row r="911">
      <c r="C911" s="75"/>
      <c r="E911" s="75"/>
      <c r="F911" s="75"/>
      <c r="P911" s="76"/>
      <c r="Q911" s="76"/>
    </row>
    <row r="912">
      <c r="C912" s="75"/>
      <c r="E912" s="75"/>
      <c r="F912" s="75"/>
      <c r="P912" s="76"/>
      <c r="Q912" s="76"/>
    </row>
    <row r="913">
      <c r="C913" s="75"/>
      <c r="E913" s="75"/>
      <c r="F913" s="75"/>
      <c r="P913" s="76"/>
      <c r="Q913" s="76"/>
    </row>
    <row r="914">
      <c r="C914" s="75"/>
      <c r="E914" s="75"/>
      <c r="F914" s="75"/>
      <c r="P914" s="76"/>
      <c r="Q914" s="76"/>
    </row>
    <row r="915">
      <c r="C915" s="75"/>
      <c r="E915" s="75"/>
      <c r="F915" s="75"/>
      <c r="P915" s="76"/>
      <c r="Q915" s="76"/>
    </row>
    <row r="916">
      <c r="C916" s="75"/>
      <c r="E916" s="75"/>
      <c r="F916" s="75"/>
      <c r="P916" s="76"/>
      <c r="Q916" s="76"/>
    </row>
    <row r="917">
      <c r="C917" s="75"/>
      <c r="E917" s="75"/>
      <c r="F917" s="75"/>
      <c r="P917" s="76"/>
      <c r="Q917" s="76"/>
    </row>
    <row r="918">
      <c r="C918" s="75"/>
      <c r="E918" s="75"/>
      <c r="F918" s="75"/>
      <c r="P918" s="76"/>
      <c r="Q918" s="76"/>
    </row>
    <row r="919">
      <c r="C919" s="75"/>
      <c r="E919" s="75"/>
      <c r="F919" s="75"/>
      <c r="P919" s="76"/>
      <c r="Q919" s="76"/>
    </row>
    <row r="920">
      <c r="C920" s="75"/>
      <c r="E920" s="75"/>
      <c r="F920" s="75"/>
      <c r="P920" s="76"/>
      <c r="Q920" s="76"/>
    </row>
    <row r="921">
      <c r="C921" s="75"/>
      <c r="E921" s="75"/>
      <c r="F921" s="75"/>
      <c r="P921" s="76"/>
      <c r="Q921" s="76"/>
    </row>
    <row r="922">
      <c r="C922" s="75"/>
      <c r="E922" s="75"/>
      <c r="F922" s="75"/>
      <c r="P922" s="76"/>
      <c r="Q922" s="76"/>
    </row>
    <row r="923">
      <c r="C923" s="75"/>
      <c r="E923" s="75"/>
      <c r="F923" s="75"/>
      <c r="P923" s="76"/>
      <c r="Q923" s="76"/>
    </row>
    <row r="924">
      <c r="C924" s="75"/>
      <c r="E924" s="75"/>
      <c r="F924" s="75"/>
      <c r="P924" s="76"/>
      <c r="Q924" s="76"/>
    </row>
    <row r="925">
      <c r="C925" s="75"/>
      <c r="E925" s="75"/>
      <c r="F925" s="75"/>
      <c r="P925" s="76"/>
      <c r="Q925" s="76"/>
    </row>
    <row r="926">
      <c r="C926" s="75"/>
      <c r="E926" s="75"/>
      <c r="F926" s="75"/>
      <c r="P926" s="76"/>
      <c r="Q926" s="76"/>
    </row>
    <row r="927">
      <c r="C927" s="75"/>
      <c r="E927" s="75"/>
      <c r="F927" s="75"/>
      <c r="P927" s="76"/>
      <c r="Q927" s="76"/>
    </row>
    <row r="928">
      <c r="C928" s="75"/>
      <c r="E928" s="75"/>
      <c r="F928" s="75"/>
      <c r="P928" s="76"/>
      <c r="Q928" s="76"/>
    </row>
    <row r="929">
      <c r="C929" s="75"/>
      <c r="E929" s="75"/>
      <c r="F929" s="75"/>
      <c r="P929" s="76"/>
      <c r="Q929" s="76"/>
    </row>
    <row r="930">
      <c r="C930" s="75"/>
      <c r="E930" s="75"/>
      <c r="F930" s="75"/>
      <c r="P930" s="76"/>
      <c r="Q930" s="76"/>
    </row>
    <row r="931">
      <c r="C931" s="75"/>
      <c r="E931" s="75"/>
      <c r="F931" s="75"/>
      <c r="P931" s="76"/>
      <c r="Q931" s="76"/>
    </row>
    <row r="932">
      <c r="C932" s="75"/>
      <c r="E932" s="75"/>
      <c r="F932" s="75"/>
      <c r="P932" s="76"/>
      <c r="Q932" s="76"/>
    </row>
    <row r="933">
      <c r="C933" s="75"/>
      <c r="E933" s="75"/>
      <c r="F933" s="75"/>
      <c r="P933" s="76"/>
      <c r="Q933" s="76"/>
    </row>
    <row r="934">
      <c r="C934" s="75"/>
      <c r="E934" s="75"/>
      <c r="F934" s="75"/>
      <c r="P934" s="76"/>
      <c r="Q934" s="76"/>
    </row>
    <row r="935">
      <c r="C935" s="75"/>
      <c r="E935" s="75"/>
      <c r="F935" s="75"/>
      <c r="P935" s="76"/>
      <c r="Q935" s="76"/>
    </row>
    <row r="936">
      <c r="C936" s="75"/>
      <c r="E936" s="75"/>
      <c r="F936" s="75"/>
      <c r="P936" s="76"/>
      <c r="Q936" s="76"/>
    </row>
    <row r="937">
      <c r="C937" s="75"/>
      <c r="E937" s="75"/>
      <c r="F937" s="75"/>
      <c r="P937" s="76"/>
      <c r="Q937" s="76"/>
    </row>
    <row r="938">
      <c r="C938" s="75"/>
      <c r="E938" s="75"/>
      <c r="F938" s="75"/>
      <c r="P938" s="76"/>
      <c r="Q938" s="76"/>
    </row>
    <row r="939">
      <c r="C939" s="75"/>
      <c r="E939" s="75"/>
      <c r="F939" s="75"/>
      <c r="P939" s="76"/>
      <c r="Q939" s="76"/>
    </row>
    <row r="940">
      <c r="C940" s="75"/>
      <c r="E940" s="75"/>
      <c r="F940" s="75"/>
      <c r="P940" s="76"/>
      <c r="Q940" s="76"/>
    </row>
    <row r="941">
      <c r="C941" s="75"/>
      <c r="E941" s="75"/>
      <c r="F941" s="75"/>
      <c r="P941" s="76"/>
      <c r="Q941" s="76"/>
    </row>
    <row r="942">
      <c r="C942" s="75"/>
      <c r="E942" s="75"/>
      <c r="F942" s="75"/>
      <c r="P942" s="76"/>
      <c r="Q942" s="76"/>
    </row>
    <row r="943">
      <c r="C943" s="75"/>
      <c r="E943" s="75"/>
      <c r="F943" s="75"/>
      <c r="P943" s="76"/>
      <c r="Q943" s="76"/>
    </row>
    <row r="944">
      <c r="C944" s="75"/>
      <c r="E944" s="75"/>
      <c r="F944" s="75"/>
      <c r="P944" s="76"/>
      <c r="Q944" s="76"/>
    </row>
    <row r="945">
      <c r="C945" s="75"/>
      <c r="E945" s="75"/>
      <c r="F945" s="75"/>
      <c r="P945" s="76"/>
      <c r="Q945" s="76"/>
    </row>
    <row r="946">
      <c r="C946" s="75"/>
      <c r="E946" s="75"/>
      <c r="F946" s="75"/>
      <c r="P946" s="76"/>
      <c r="Q946" s="76"/>
    </row>
    <row r="947">
      <c r="C947" s="75"/>
      <c r="E947" s="75"/>
      <c r="F947" s="75"/>
      <c r="P947" s="76"/>
      <c r="Q947" s="76"/>
    </row>
    <row r="948">
      <c r="C948" s="75"/>
      <c r="E948" s="75"/>
      <c r="F948" s="75"/>
      <c r="P948" s="76"/>
      <c r="Q948" s="76"/>
    </row>
    <row r="949">
      <c r="C949" s="75"/>
      <c r="E949" s="75"/>
      <c r="F949" s="75"/>
      <c r="P949" s="76"/>
      <c r="Q949" s="76"/>
    </row>
    <row r="950">
      <c r="C950" s="75"/>
      <c r="E950" s="75"/>
      <c r="F950" s="75"/>
      <c r="P950" s="76"/>
      <c r="Q950" s="76"/>
    </row>
    <row r="951">
      <c r="C951" s="75"/>
      <c r="E951" s="75"/>
      <c r="F951" s="75"/>
      <c r="P951" s="76"/>
      <c r="Q951" s="76"/>
    </row>
    <row r="952">
      <c r="C952" s="75"/>
      <c r="E952" s="75"/>
      <c r="F952" s="75"/>
      <c r="P952" s="76"/>
      <c r="Q952" s="76"/>
    </row>
    <row r="953">
      <c r="C953" s="75"/>
      <c r="E953" s="75"/>
      <c r="F953" s="75"/>
      <c r="P953" s="76"/>
      <c r="Q953" s="76"/>
    </row>
    <row r="954">
      <c r="C954" s="75"/>
      <c r="E954" s="75"/>
      <c r="F954" s="75"/>
      <c r="P954" s="76"/>
      <c r="Q954" s="76"/>
    </row>
    <row r="955">
      <c r="C955" s="75"/>
      <c r="E955" s="75"/>
      <c r="F955" s="75"/>
      <c r="P955" s="76"/>
      <c r="Q955" s="76"/>
    </row>
    <row r="956">
      <c r="C956" s="75"/>
      <c r="E956" s="75"/>
      <c r="F956" s="75"/>
      <c r="P956" s="76"/>
      <c r="Q956" s="76"/>
    </row>
    <row r="957">
      <c r="C957" s="75"/>
      <c r="E957" s="75"/>
      <c r="F957" s="75"/>
      <c r="P957" s="76"/>
      <c r="Q957" s="76"/>
    </row>
    <row r="958">
      <c r="C958" s="75"/>
      <c r="E958" s="75"/>
      <c r="F958" s="75"/>
      <c r="P958" s="76"/>
      <c r="Q958" s="76"/>
    </row>
    <row r="959">
      <c r="C959" s="75"/>
      <c r="E959" s="75"/>
      <c r="F959" s="75"/>
      <c r="P959" s="76"/>
      <c r="Q959" s="76"/>
    </row>
    <row r="960">
      <c r="C960" s="75"/>
      <c r="E960" s="75"/>
      <c r="F960" s="75"/>
      <c r="P960" s="76"/>
      <c r="Q960" s="76"/>
    </row>
    <row r="961">
      <c r="C961" s="75"/>
      <c r="E961" s="75"/>
      <c r="F961" s="75"/>
      <c r="P961" s="76"/>
      <c r="Q961" s="76"/>
    </row>
    <row r="962">
      <c r="C962" s="75"/>
      <c r="E962" s="75"/>
      <c r="F962" s="75"/>
      <c r="P962" s="76"/>
      <c r="Q962" s="76"/>
    </row>
    <row r="963">
      <c r="C963" s="75"/>
      <c r="E963" s="75"/>
      <c r="F963" s="75"/>
      <c r="P963" s="76"/>
      <c r="Q963" s="76"/>
    </row>
    <row r="964">
      <c r="C964" s="75"/>
      <c r="E964" s="75"/>
      <c r="F964" s="75"/>
      <c r="P964" s="76"/>
      <c r="Q964" s="76"/>
    </row>
    <row r="965">
      <c r="C965" s="75"/>
      <c r="E965" s="75"/>
      <c r="F965" s="75"/>
      <c r="P965" s="76"/>
      <c r="Q965" s="76"/>
    </row>
    <row r="966">
      <c r="C966" s="75"/>
      <c r="E966" s="75"/>
      <c r="F966" s="75"/>
      <c r="P966" s="76"/>
      <c r="Q966" s="76"/>
    </row>
    <row r="967">
      <c r="C967" s="75"/>
      <c r="E967" s="75"/>
      <c r="F967" s="75"/>
      <c r="P967" s="76"/>
      <c r="Q967" s="76"/>
    </row>
    <row r="968">
      <c r="C968" s="75"/>
      <c r="E968" s="75"/>
      <c r="F968" s="75"/>
      <c r="P968" s="76"/>
      <c r="Q968" s="76"/>
    </row>
    <row r="969">
      <c r="C969" s="75"/>
      <c r="E969" s="75"/>
      <c r="F969" s="75"/>
      <c r="P969" s="76"/>
      <c r="Q969" s="76"/>
    </row>
    <row r="970">
      <c r="C970" s="75"/>
      <c r="E970" s="75"/>
      <c r="F970" s="75"/>
      <c r="P970" s="76"/>
      <c r="Q970" s="76"/>
    </row>
    <row r="971">
      <c r="C971" s="75"/>
      <c r="E971" s="75"/>
      <c r="F971" s="75"/>
      <c r="P971" s="76"/>
      <c r="Q971" s="76"/>
    </row>
    <row r="972">
      <c r="C972" s="75"/>
      <c r="E972" s="75"/>
      <c r="F972" s="75"/>
      <c r="P972" s="76"/>
      <c r="Q972" s="76"/>
    </row>
    <row r="973">
      <c r="C973" s="75"/>
      <c r="E973" s="75"/>
      <c r="F973" s="75"/>
      <c r="P973" s="76"/>
      <c r="Q973" s="76"/>
    </row>
    <row r="974">
      <c r="C974" s="75"/>
      <c r="E974" s="75"/>
      <c r="F974" s="75"/>
      <c r="P974" s="76"/>
      <c r="Q974" s="76"/>
    </row>
    <row r="975">
      <c r="C975" s="75"/>
      <c r="E975" s="75"/>
      <c r="F975" s="75"/>
      <c r="P975" s="76"/>
      <c r="Q975" s="76"/>
    </row>
    <row r="976">
      <c r="C976" s="75"/>
      <c r="E976" s="75"/>
      <c r="F976" s="75"/>
      <c r="P976" s="76"/>
      <c r="Q976" s="76"/>
    </row>
    <row r="977">
      <c r="C977" s="75"/>
      <c r="E977" s="75"/>
      <c r="F977" s="75"/>
      <c r="P977" s="76"/>
      <c r="Q977" s="76"/>
    </row>
    <row r="978">
      <c r="C978" s="75"/>
      <c r="E978" s="75"/>
      <c r="F978" s="75"/>
      <c r="P978" s="76"/>
      <c r="Q978" s="76"/>
    </row>
    <row r="979">
      <c r="C979" s="75"/>
      <c r="E979" s="75"/>
      <c r="F979" s="75"/>
      <c r="P979" s="76"/>
      <c r="Q979" s="76"/>
    </row>
    <row r="980">
      <c r="C980" s="75"/>
      <c r="E980" s="75"/>
      <c r="F980" s="75"/>
      <c r="P980" s="76"/>
      <c r="Q980" s="76"/>
    </row>
    <row r="981">
      <c r="C981" s="75"/>
      <c r="E981" s="75"/>
      <c r="F981" s="75"/>
      <c r="P981" s="76"/>
      <c r="Q981" s="76"/>
    </row>
    <row r="982">
      <c r="C982" s="75"/>
      <c r="E982" s="75"/>
      <c r="F982" s="75"/>
      <c r="P982" s="76"/>
      <c r="Q982" s="76"/>
    </row>
    <row r="983">
      <c r="C983" s="75"/>
      <c r="E983" s="75"/>
      <c r="F983" s="75"/>
      <c r="P983" s="76"/>
      <c r="Q983" s="76"/>
    </row>
    <row r="984">
      <c r="C984" s="75"/>
      <c r="E984" s="75"/>
      <c r="F984" s="75"/>
      <c r="P984" s="76"/>
      <c r="Q984" s="76"/>
    </row>
    <row r="985">
      <c r="C985" s="75"/>
      <c r="E985" s="75"/>
      <c r="F985" s="75"/>
      <c r="P985" s="76"/>
      <c r="Q985" s="76"/>
    </row>
    <row r="986">
      <c r="C986" s="75"/>
      <c r="E986" s="75"/>
      <c r="F986" s="75"/>
      <c r="P986" s="76"/>
      <c r="Q986" s="76"/>
    </row>
    <row r="987">
      <c r="C987" s="75"/>
      <c r="E987" s="75"/>
      <c r="F987" s="75"/>
      <c r="P987" s="76"/>
      <c r="Q987" s="76"/>
    </row>
    <row r="988">
      <c r="C988" s="75"/>
      <c r="E988" s="75"/>
      <c r="F988" s="75"/>
      <c r="P988" s="76"/>
      <c r="Q988" s="76"/>
    </row>
    <row r="989">
      <c r="C989" s="75"/>
      <c r="E989" s="75"/>
      <c r="F989" s="75"/>
      <c r="P989" s="76"/>
      <c r="Q989" s="76"/>
    </row>
    <row r="990">
      <c r="C990" s="75"/>
      <c r="E990" s="75"/>
      <c r="F990" s="75"/>
      <c r="P990" s="76"/>
      <c r="Q990" s="76"/>
    </row>
    <row r="991">
      <c r="C991" s="75"/>
      <c r="E991" s="75"/>
      <c r="F991" s="75"/>
      <c r="P991" s="76"/>
      <c r="Q991" s="76"/>
    </row>
    <row r="992">
      <c r="C992" s="75"/>
      <c r="E992" s="75"/>
      <c r="F992" s="75"/>
      <c r="P992" s="76"/>
      <c r="Q992" s="76"/>
    </row>
    <row r="993">
      <c r="C993" s="75"/>
      <c r="E993" s="75"/>
      <c r="F993" s="75"/>
      <c r="P993" s="76"/>
      <c r="Q993" s="76"/>
    </row>
    <row r="994">
      <c r="C994" s="75"/>
      <c r="E994" s="75"/>
      <c r="F994" s="75"/>
      <c r="P994" s="76"/>
      <c r="Q994" s="76"/>
    </row>
    <row r="995">
      <c r="C995" s="75"/>
      <c r="E995" s="75"/>
      <c r="F995" s="75"/>
      <c r="P995" s="76"/>
      <c r="Q995" s="76"/>
    </row>
    <row r="996">
      <c r="C996" s="75"/>
      <c r="E996" s="75"/>
      <c r="F996" s="75"/>
      <c r="P996" s="76"/>
      <c r="Q996" s="76"/>
    </row>
    <row r="997">
      <c r="C997" s="75"/>
      <c r="E997" s="75"/>
      <c r="F997" s="75"/>
      <c r="P997" s="76"/>
      <c r="Q997" s="76"/>
    </row>
    <row r="998">
      <c r="C998" s="75"/>
      <c r="E998" s="75"/>
      <c r="F998" s="75"/>
      <c r="P998" s="76"/>
      <c r="Q998" s="76"/>
    </row>
    <row r="999">
      <c r="C999" s="75"/>
      <c r="E999" s="75"/>
      <c r="F999" s="75"/>
      <c r="P999" s="76"/>
      <c r="Q999" s="76"/>
    </row>
    <row r="1000">
      <c r="C1000" s="75"/>
      <c r="E1000" s="75"/>
      <c r="F1000" s="75"/>
      <c r="P1000" s="76"/>
      <c r="Q1000" s="76"/>
    </row>
    <row r="1001">
      <c r="C1001" s="75"/>
      <c r="E1001" s="75"/>
      <c r="F1001" s="75"/>
      <c r="P1001" s="76"/>
      <c r="Q1001" s="76"/>
    </row>
    <row r="1002">
      <c r="C1002" s="75"/>
      <c r="E1002" s="75"/>
      <c r="F1002" s="75"/>
      <c r="P1002" s="76"/>
      <c r="Q1002" s="76"/>
    </row>
    <row r="1003">
      <c r="C1003" s="75"/>
      <c r="E1003" s="75"/>
      <c r="F1003" s="75"/>
      <c r="P1003" s="76"/>
      <c r="Q1003" s="76"/>
    </row>
    <row r="1004">
      <c r="C1004" s="75"/>
      <c r="E1004" s="75"/>
      <c r="F1004" s="75"/>
      <c r="P1004" s="76"/>
      <c r="Q1004" s="76"/>
    </row>
    <row r="1005">
      <c r="C1005" s="75"/>
      <c r="E1005" s="75"/>
      <c r="F1005" s="75"/>
      <c r="P1005" s="76"/>
      <c r="Q1005" s="76"/>
    </row>
    <row r="1006">
      <c r="C1006" s="75"/>
      <c r="E1006" s="75"/>
      <c r="F1006" s="75"/>
      <c r="P1006" s="76"/>
      <c r="Q1006" s="76"/>
    </row>
    <row r="1007">
      <c r="C1007" s="75"/>
      <c r="E1007" s="75"/>
      <c r="F1007" s="75"/>
      <c r="P1007" s="76"/>
      <c r="Q1007" s="76"/>
    </row>
    <row r="1008">
      <c r="C1008" s="75"/>
      <c r="E1008" s="75"/>
      <c r="F1008" s="75"/>
      <c r="P1008" s="76"/>
      <c r="Q1008" s="76"/>
    </row>
    <row r="1009">
      <c r="C1009" s="75"/>
      <c r="E1009" s="75"/>
      <c r="F1009" s="75"/>
      <c r="P1009" s="76"/>
      <c r="Q1009" s="76"/>
    </row>
    <row r="1010">
      <c r="C1010" s="75"/>
      <c r="E1010" s="75"/>
      <c r="F1010" s="75"/>
      <c r="P1010" s="76"/>
      <c r="Q1010" s="76"/>
    </row>
    <row r="1011">
      <c r="C1011" s="75"/>
      <c r="E1011" s="75"/>
      <c r="F1011" s="75"/>
      <c r="P1011" s="76"/>
      <c r="Q1011" s="76"/>
    </row>
    <row r="1012">
      <c r="C1012" s="75"/>
      <c r="E1012" s="75"/>
      <c r="F1012" s="75"/>
      <c r="P1012" s="76"/>
      <c r="Q1012" s="76"/>
    </row>
    <row r="1013">
      <c r="C1013" s="75"/>
      <c r="E1013" s="75"/>
      <c r="F1013" s="75"/>
      <c r="P1013" s="76"/>
      <c r="Q1013" s="76"/>
    </row>
    <row r="1014">
      <c r="C1014" s="75"/>
      <c r="E1014" s="75"/>
      <c r="F1014" s="75"/>
      <c r="P1014" s="76"/>
      <c r="Q1014" s="76"/>
    </row>
    <row r="1015">
      <c r="C1015" s="75"/>
      <c r="E1015" s="75"/>
      <c r="F1015" s="75"/>
      <c r="P1015" s="76"/>
      <c r="Q1015" s="76"/>
    </row>
    <row r="1016">
      <c r="C1016" s="75"/>
      <c r="E1016" s="75"/>
      <c r="F1016" s="75"/>
      <c r="P1016" s="76"/>
      <c r="Q1016" s="76"/>
    </row>
    <row r="1017">
      <c r="C1017" s="75"/>
      <c r="E1017" s="75"/>
      <c r="F1017" s="75"/>
      <c r="P1017" s="76"/>
      <c r="Q1017" s="76"/>
    </row>
    <row r="1018">
      <c r="C1018" s="75"/>
      <c r="E1018" s="75"/>
      <c r="F1018" s="75"/>
      <c r="P1018" s="76"/>
      <c r="Q1018" s="76"/>
    </row>
    <row r="1019">
      <c r="C1019" s="75"/>
      <c r="E1019" s="75"/>
      <c r="F1019" s="75"/>
      <c r="P1019" s="76"/>
      <c r="Q1019" s="76"/>
    </row>
    <row r="1020">
      <c r="C1020" s="75"/>
      <c r="E1020" s="75"/>
      <c r="F1020" s="75"/>
      <c r="P1020" s="76"/>
      <c r="Q1020" s="76"/>
    </row>
    <row r="1021">
      <c r="C1021" s="75"/>
      <c r="E1021" s="75"/>
      <c r="F1021" s="75"/>
      <c r="P1021" s="76"/>
      <c r="Q1021" s="76"/>
    </row>
    <row r="1022">
      <c r="C1022" s="75"/>
      <c r="E1022" s="75"/>
      <c r="F1022" s="75"/>
      <c r="P1022" s="76"/>
      <c r="Q1022" s="76"/>
    </row>
    <row r="1023">
      <c r="C1023" s="75"/>
      <c r="E1023" s="75"/>
      <c r="F1023" s="75"/>
      <c r="P1023" s="76"/>
      <c r="Q1023" s="76"/>
    </row>
    <row r="1024">
      <c r="C1024" s="75"/>
      <c r="E1024" s="75"/>
      <c r="F1024" s="75"/>
      <c r="P1024" s="76"/>
      <c r="Q1024" s="76"/>
    </row>
    <row r="1025">
      <c r="C1025" s="75"/>
      <c r="E1025" s="75"/>
      <c r="F1025" s="75"/>
      <c r="P1025" s="76"/>
      <c r="Q1025" s="76"/>
    </row>
    <row r="1026">
      <c r="C1026" s="75"/>
      <c r="E1026" s="75"/>
      <c r="F1026" s="75"/>
      <c r="P1026" s="76"/>
      <c r="Q1026" s="76"/>
    </row>
    <row r="1027">
      <c r="C1027" s="75"/>
      <c r="E1027" s="75"/>
      <c r="F1027" s="75"/>
      <c r="P1027" s="76"/>
      <c r="Q1027" s="76"/>
    </row>
    <row r="1028">
      <c r="C1028" s="75"/>
      <c r="E1028" s="75"/>
      <c r="F1028" s="75"/>
      <c r="P1028" s="76"/>
      <c r="Q1028" s="76"/>
    </row>
    <row r="1029">
      <c r="C1029" s="75"/>
      <c r="E1029" s="75"/>
      <c r="F1029" s="75"/>
      <c r="P1029" s="76"/>
      <c r="Q1029" s="76"/>
    </row>
    <row r="1030">
      <c r="C1030" s="75"/>
      <c r="E1030" s="75"/>
      <c r="F1030" s="75"/>
      <c r="P1030" s="76"/>
      <c r="Q1030" s="76"/>
    </row>
    <row r="1031">
      <c r="C1031" s="75"/>
      <c r="E1031" s="75"/>
      <c r="F1031" s="75"/>
      <c r="P1031" s="76"/>
      <c r="Q1031" s="76"/>
    </row>
    <row r="1032">
      <c r="C1032" s="75"/>
      <c r="E1032" s="75"/>
      <c r="F1032" s="75"/>
      <c r="P1032" s="76"/>
      <c r="Q1032" s="76"/>
    </row>
    <row r="1033">
      <c r="C1033" s="75"/>
      <c r="E1033" s="75"/>
      <c r="F1033" s="75"/>
      <c r="P1033" s="76"/>
      <c r="Q1033" s="76"/>
    </row>
    <row r="1034">
      <c r="C1034" s="75"/>
      <c r="E1034" s="75"/>
      <c r="F1034" s="75"/>
      <c r="P1034" s="76"/>
      <c r="Q1034" s="76"/>
    </row>
    <row r="1035">
      <c r="C1035" s="75"/>
      <c r="E1035" s="75"/>
      <c r="F1035" s="75"/>
      <c r="P1035" s="76"/>
      <c r="Q1035" s="76"/>
    </row>
    <row r="1036">
      <c r="C1036" s="75"/>
      <c r="E1036" s="75"/>
      <c r="P1036" s="76"/>
      <c r="Q1036" s="76"/>
    </row>
    <row r="1037">
      <c r="C1037" s="75"/>
      <c r="E1037" s="75"/>
      <c r="P1037" s="76"/>
      <c r="Q1037" s="76"/>
    </row>
  </sheetData>
  <autoFilter ref="$A$1:$S$259">
    <sortState ref="A1:S259">
      <sortCondition ref="A1:A259"/>
      <sortCondition ref="C1:C259"/>
      <sortCondition ref="E1:E259"/>
      <sortCondition ref="F1:F259"/>
      <sortCondition ref="B1:B259"/>
      <sortCondition ref="R1:R259"/>
      <sortCondition ref="S1:S259"/>
      <sortCondition descending="1" ref="J1:J259"/>
    </sortState>
  </autoFil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43"/>
    <col customWidth="1" min="2" max="2" width="20.86"/>
    <col customWidth="1" min="4" max="4" width="9.0"/>
    <col customWidth="1" min="6" max="6" width="12.71"/>
    <col customWidth="1" min="7" max="7" width="17.71"/>
    <col customWidth="1" min="8" max="8" width="14.14"/>
    <col customWidth="1" min="9" max="9" width="9.71"/>
    <col customWidth="1" min="13" max="13" width="16.71"/>
  </cols>
  <sheetData>
    <row r="1" ht="24.75" customHeight="1">
      <c r="A1" s="1" t="s">
        <v>0</v>
      </c>
      <c r="B1" s="1" t="s">
        <v>1</v>
      </c>
      <c r="C1" s="1" t="s">
        <v>2</v>
      </c>
      <c r="D1" s="1" t="s">
        <v>3</v>
      </c>
      <c r="E1" s="1" t="s">
        <v>4</v>
      </c>
      <c r="F1" s="1" t="s">
        <v>5</v>
      </c>
      <c r="G1" s="1" t="s">
        <v>6</v>
      </c>
      <c r="H1" s="1" t="s">
        <v>7</v>
      </c>
      <c r="I1" s="1" t="s">
        <v>8</v>
      </c>
      <c r="J1" s="1" t="s">
        <v>9</v>
      </c>
      <c r="K1" s="3" t="s">
        <v>10</v>
      </c>
      <c r="L1" s="1" t="s">
        <v>11</v>
      </c>
      <c r="M1" s="1" t="s">
        <v>12</v>
      </c>
      <c r="N1" s="1" t="s">
        <v>13</v>
      </c>
      <c r="O1" s="1" t="s">
        <v>14</v>
      </c>
      <c r="P1" s="5" t="s">
        <v>15</v>
      </c>
      <c r="Q1" s="5" t="s">
        <v>16</v>
      </c>
      <c r="R1" s="1" t="s">
        <v>17</v>
      </c>
      <c r="S1" s="1" t="s">
        <v>18</v>
      </c>
      <c r="T1" s="2"/>
      <c r="U1" s="7"/>
      <c r="V1" s="7"/>
      <c r="W1" s="7"/>
      <c r="X1" s="7"/>
      <c r="Y1" s="7"/>
      <c r="Z1" s="7"/>
      <c r="AA1" s="7"/>
      <c r="AB1" s="7"/>
      <c r="AC1" s="7"/>
      <c r="AD1" s="7"/>
      <c r="AE1" s="7"/>
      <c r="AF1" s="7"/>
      <c r="AG1" s="7"/>
    </row>
    <row r="2">
      <c r="A2" s="10" t="s">
        <v>23</v>
      </c>
      <c r="B2" s="10" t="s">
        <v>26</v>
      </c>
      <c r="C2" s="12" t="s">
        <v>27</v>
      </c>
      <c r="D2" s="10">
        <v>0.0</v>
      </c>
      <c r="E2" s="10" t="s">
        <v>32</v>
      </c>
      <c r="F2" s="10" t="s">
        <v>33</v>
      </c>
      <c r="G2" s="10">
        <f>(12.42+22.65)/2</f>
        <v>17.535</v>
      </c>
      <c r="H2" s="10" t="s">
        <v>36</v>
      </c>
      <c r="I2" s="10">
        <v>2011.0</v>
      </c>
      <c r="J2" s="10" t="s">
        <v>44</v>
      </c>
      <c r="K2" s="17">
        <v>8.5725346E7</v>
      </c>
      <c r="L2" s="18">
        <v>1.0</v>
      </c>
      <c r="M2" s="19" t="s">
        <v>54</v>
      </c>
      <c r="N2" s="18">
        <v>1.0</v>
      </c>
      <c r="O2" s="19" t="s">
        <v>51</v>
      </c>
      <c r="P2" s="18" t="s">
        <v>52</v>
      </c>
      <c r="Q2" s="18">
        <f t="shared" ref="Q2:Q18" si="1">K2*L2</f>
        <v>85725346</v>
      </c>
      <c r="R2" s="19">
        <v>0.5</v>
      </c>
      <c r="S2" s="10">
        <v>0.8</v>
      </c>
    </row>
    <row r="3">
      <c r="A3" s="10" t="s">
        <v>42</v>
      </c>
      <c r="B3" s="10" t="s">
        <v>43</v>
      </c>
      <c r="C3" s="12" t="s">
        <v>27</v>
      </c>
      <c r="D3" s="10">
        <v>1.0</v>
      </c>
      <c r="E3" s="10" t="s">
        <v>32</v>
      </c>
      <c r="F3" s="20" t="s">
        <v>57</v>
      </c>
      <c r="G3" s="22">
        <f>1.45</f>
        <v>1.45</v>
      </c>
      <c r="H3" s="22" t="s">
        <v>47</v>
      </c>
      <c r="I3" s="22">
        <v>1999.0</v>
      </c>
      <c r="J3" s="22" t="s">
        <v>62</v>
      </c>
      <c r="K3" s="17">
        <v>5.8334371E7</v>
      </c>
      <c r="L3" s="18">
        <v>1.0</v>
      </c>
      <c r="M3" s="19" t="s">
        <v>54</v>
      </c>
      <c r="N3" s="18">
        <v>1.0</v>
      </c>
      <c r="O3" s="19" t="s">
        <v>51</v>
      </c>
      <c r="P3" s="18" t="s">
        <v>52</v>
      </c>
      <c r="Q3" s="18">
        <f t="shared" si="1"/>
        <v>58334371</v>
      </c>
      <c r="R3" s="19">
        <v>0.4869</v>
      </c>
      <c r="S3" s="10">
        <v>0.8</v>
      </c>
    </row>
    <row r="4">
      <c r="A4" s="10" t="s">
        <v>58</v>
      </c>
      <c r="B4" s="10" t="s">
        <v>59</v>
      </c>
      <c r="C4" s="12" t="s">
        <v>27</v>
      </c>
      <c r="D4" s="10">
        <v>1.0</v>
      </c>
      <c r="E4" s="10" t="s">
        <v>32</v>
      </c>
      <c r="F4" s="20" t="s">
        <v>57</v>
      </c>
      <c r="G4" s="10">
        <v>10.5</v>
      </c>
      <c r="H4" s="10" t="s">
        <v>47</v>
      </c>
      <c r="I4" s="10">
        <v>2016.0</v>
      </c>
      <c r="J4" s="10" t="s">
        <v>64</v>
      </c>
      <c r="K4" s="17">
        <v>5.8334371E7</v>
      </c>
      <c r="L4" s="18">
        <v>1.0</v>
      </c>
      <c r="M4" s="19" t="s">
        <v>54</v>
      </c>
      <c r="N4" s="18">
        <v>1.0</v>
      </c>
      <c r="O4" s="19" t="s">
        <v>51</v>
      </c>
      <c r="P4" s="18" t="s">
        <v>52</v>
      </c>
      <c r="Q4" s="18">
        <f t="shared" si="1"/>
        <v>58334371</v>
      </c>
      <c r="R4" s="19">
        <v>0.72507</v>
      </c>
      <c r="S4" s="10">
        <v>0.8</v>
      </c>
    </row>
    <row r="5">
      <c r="A5" s="10" t="s">
        <v>66</v>
      </c>
      <c r="B5" s="10" t="s">
        <v>67</v>
      </c>
      <c r="C5" s="12" t="s">
        <v>27</v>
      </c>
      <c r="D5" s="10">
        <v>1.0</v>
      </c>
      <c r="E5" s="10" t="s">
        <v>32</v>
      </c>
      <c r="F5" s="20" t="s">
        <v>57</v>
      </c>
      <c r="G5" s="10">
        <v>10.5</v>
      </c>
      <c r="H5" s="10" t="s">
        <v>47</v>
      </c>
      <c r="I5" s="10">
        <v>2016.0</v>
      </c>
      <c r="J5" s="10" t="s">
        <v>64</v>
      </c>
      <c r="K5" s="17">
        <v>5.8334371E7</v>
      </c>
      <c r="L5" s="18">
        <v>1.0</v>
      </c>
      <c r="M5" s="19" t="s">
        <v>54</v>
      </c>
      <c r="N5" s="18">
        <v>1.0</v>
      </c>
      <c r="O5" s="19" t="s">
        <v>51</v>
      </c>
      <c r="P5" s="18" t="s">
        <v>52</v>
      </c>
      <c r="Q5" s="18">
        <f t="shared" si="1"/>
        <v>58334371</v>
      </c>
      <c r="R5" s="19">
        <v>0.54339</v>
      </c>
      <c r="S5" s="10">
        <v>0.8</v>
      </c>
    </row>
    <row r="6">
      <c r="A6" s="10" t="s">
        <v>69</v>
      </c>
      <c r="B6" s="10" t="s">
        <v>70</v>
      </c>
      <c r="C6" s="12" t="s">
        <v>71</v>
      </c>
      <c r="D6" s="10">
        <v>1.0</v>
      </c>
      <c r="E6" s="10" t="s">
        <v>32</v>
      </c>
      <c r="F6" s="20" t="s">
        <v>57</v>
      </c>
      <c r="G6" s="10">
        <v>9.14</v>
      </c>
      <c r="H6" s="22" t="s">
        <v>47</v>
      </c>
      <c r="I6" s="22">
        <v>2006.0</v>
      </c>
      <c r="J6" s="22" t="s">
        <v>72</v>
      </c>
      <c r="K6" s="24">
        <v>342700.0</v>
      </c>
      <c r="L6" s="17">
        <v>1.0</v>
      </c>
      <c r="M6" s="25" t="s">
        <v>51</v>
      </c>
      <c r="N6" s="18">
        <v>1.0</v>
      </c>
      <c r="O6" s="19" t="s">
        <v>51</v>
      </c>
      <c r="P6" s="18" t="s">
        <v>73</v>
      </c>
      <c r="Q6" s="18">
        <f t="shared" si="1"/>
        <v>342700</v>
      </c>
      <c r="R6" s="19">
        <v>0.4849</v>
      </c>
      <c r="S6" s="10">
        <v>0.8</v>
      </c>
    </row>
    <row r="7">
      <c r="A7" s="10" t="s">
        <v>75</v>
      </c>
      <c r="B7" s="10" t="s">
        <v>76</v>
      </c>
      <c r="C7" s="12" t="s">
        <v>27</v>
      </c>
      <c r="D7" s="10">
        <v>1.0</v>
      </c>
      <c r="E7" s="10" t="s">
        <v>32</v>
      </c>
      <c r="F7" s="20" t="s">
        <v>57</v>
      </c>
      <c r="G7" s="10">
        <v>0.15</v>
      </c>
      <c r="H7" s="10" t="s">
        <v>77</v>
      </c>
      <c r="I7" s="10">
        <v>2000.0</v>
      </c>
      <c r="J7" s="10" t="s">
        <v>68</v>
      </c>
      <c r="K7" s="17">
        <v>2.90973271E8</v>
      </c>
      <c r="L7" s="10">
        <v>1.0</v>
      </c>
      <c r="M7" s="25" t="s">
        <v>51</v>
      </c>
      <c r="N7" s="18">
        <v>1.0</v>
      </c>
      <c r="O7" s="19" t="s">
        <v>51</v>
      </c>
      <c r="P7" s="18" t="s">
        <v>73</v>
      </c>
      <c r="Q7" s="18">
        <f t="shared" si="1"/>
        <v>290973271</v>
      </c>
      <c r="R7" s="10">
        <v>0.65</v>
      </c>
      <c r="S7" s="10">
        <v>0.8</v>
      </c>
    </row>
    <row r="8">
      <c r="A8" s="10" t="s">
        <v>78</v>
      </c>
      <c r="B8" s="10" t="s">
        <v>76</v>
      </c>
      <c r="C8" s="12" t="s">
        <v>27</v>
      </c>
      <c r="D8" s="10">
        <v>1.0</v>
      </c>
      <c r="E8" s="10" t="s">
        <v>32</v>
      </c>
      <c r="F8" s="20" t="s">
        <v>57</v>
      </c>
      <c r="G8" s="10">
        <v>6.04</v>
      </c>
      <c r="H8" s="10" t="s">
        <v>47</v>
      </c>
      <c r="I8" s="10">
        <v>2005.0</v>
      </c>
      <c r="J8" s="10" t="s">
        <v>81</v>
      </c>
      <c r="K8" s="17">
        <v>2.90973271E8</v>
      </c>
      <c r="L8" s="10">
        <v>0.2404</v>
      </c>
      <c r="M8" s="10" t="s">
        <v>82</v>
      </c>
      <c r="N8" s="18">
        <v>1.0</v>
      </c>
      <c r="O8" s="19" t="s">
        <v>51</v>
      </c>
      <c r="P8" s="18" t="s">
        <v>83</v>
      </c>
      <c r="Q8" s="18">
        <f t="shared" si="1"/>
        <v>69949974.35</v>
      </c>
      <c r="R8" s="10">
        <v>0.0</v>
      </c>
      <c r="S8" s="10">
        <v>0.8</v>
      </c>
    </row>
    <row r="9">
      <c r="A9" s="10" t="s">
        <v>84</v>
      </c>
      <c r="B9" s="10" t="s">
        <v>85</v>
      </c>
      <c r="C9" s="12" t="s">
        <v>27</v>
      </c>
      <c r="D9" s="10">
        <v>0.0</v>
      </c>
      <c r="E9" s="10" t="s">
        <v>32</v>
      </c>
      <c r="F9" s="20" t="s">
        <v>57</v>
      </c>
      <c r="G9" s="19">
        <v>0.4033</v>
      </c>
      <c r="H9" s="10" t="s">
        <v>47</v>
      </c>
      <c r="I9" s="10">
        <v>2012.0</v>
      </c>
      <c r="J9" s="10" t="s">
        <v>88</v>
      </c>
      <c r="K9" s="17">
        <v>2.671721029E9</v>
      </c>
      <c r="L9" s="27">
        <v>0.889726419</v>
      </c>
      <c r="M9" s="10" t="s">
        <v>89</v>
      </c>
      <c r="N9" s="18">
        <v>1.0</v>
      </c>
      <c r="O9" s="19" t="s">
        <v>51</v>
      </c>
      <c r="P9" s="18" t="s">
        <v>83</v>
      </c>
      <c r="Q9" s="18">
        <f t="shared" si="1"/>
        <v>2377100784</v>
      </c>
      <c r="R9" s="10">
        <v>0.49</v>
      </c>
      <c r="S9" s="10">
        <v>0.8</v>
      </c>
    </row>
    <row r="10">
      <c r="A10" s="10" t="s">
        <v>90</v>
      </c>
      <c r="B10" s="10" t="s">
        <v>91</v>
      </c>
      <c r="C10" s="12" t="s">
        <v>27</v>
      </c>
      <c r="D10" s="10">
        <v>1.0</v>
      </c>
      <c r="E10" s="10" t="s">
        <v>32</v>
      </c>
      <c r="F10" s="20" t="s">
        <v>57</v>
      </c>
      <c r="G10" s="25">
        <v>0.1</v>
      </c>
      <c r="H10" s="10" t="s">
        <v>47</v>
      </c>
      <c r="I10" s="10">
        <v>2016.0</v>
      </c>
      <c r="J10" s="10" t="s">
        <v>64</v>
      </c>
      <c r="K10" s="17">
        <v>5.8334371E7</v>
      </c>
      <c r="L10" s="18">
        <v>1.0</v>
      </c>
      <c r="M10" s="19" t="s">
        <v>54</v>
      </c>
      <c r="N10" s="18">
        <v>1.0</v>
      </c>
      <c r="O10" s="19" t="s">
        <v>51</v>
      </c>
      <c r="P10" s="18" t="s">
        <v>52</v>
      </c>
      <c r="Q10" s="18">
        <f t="shared" si="1"/>
        <v>58334371</v>
      </c>
      <c r="R10" s="25">
        <v>0.84</v>
      </c>
      <c r="S10" s="10">
        <v>0.8</v>
      </c>
    </row>
    <row r="11">
      <c r="A11" s="10" t="s">
        <v>94</v>
      </c>
      <c r="B11" s="10" t="s">
        <v>91</v>
      </c>
      <c r="C11" s="12" t="s">
        <v>27</v>
      </c>
      <c r="D11" s="10">
        <v>1.0</v>
      </c>
      <c r="E11" s="10" t="s">
        <v>32</v>
      </c>
      <c r="F11" s="20" t="s">
        <v>57</v>
      </c>
      <c r="G11" s="25">
        <v>0.29</v>
      </c>
      <c r="H11" s="10" t="s">
        <v>47</v>
      </c>
      <c r="I11" s="10">
        <v>2016.0</v>
      </c>
      <c r="J11" s="10" t="s">
        <v>64</v>
      </c>
      <c r="K11" s="17">
        <v>5.8334371E7</v>
      </c>
      <c r="L11" s="18">
        <v>1.0</v>
      </c>
      <c r="M11" s="19" t="s">
        <v>54</v>
      </c>
      <c r="N11" s="18">
        <v>1.0</v>
      </c>
      <c r="O11" s="19" t="s">
        <v>51</v>
      </c>
      <c r="P11" s="18" t="s">
        <v>52</v>
      </c>
      <c r="Q11" s="18">
        <f t="shared" si="1"/>
        <v>58334371</v>
      </c>
      <c r="R11" s="25">
        <v>0.82</v>
      </c>
      <c r="S11" s="10">
        <v>0.8</v>
      </c>
    </row>
    <row r="12">
      <c r="A12" s="10" t="s">
        <v>96</v>
      </c>
      <c r="B12" s="10" t="s">
        <v>91</v>
      </c>
      <c r="C12" s="12" t="s">
        <v>27</v>
      </c>
      <c r="D12" s="10">
        <v>1.0</v>
      </c>
      <c r="E12" s="10" t="s">
        <v>32</v>
      </c>
      <c r="F12" s="20" t="s">
        <v>57</v>
      </c>
      <c r="G12" s="25">
        <v>0.49</v>
      </c>
      <c r="H12" s="10" t="s">
        <v>47</v>
      </c>
      <c r="I12" s="10">
        <v>2016.0</v>
      </c>
      <c r="J12" s="10" t="s">
        <v>64</v>
      </c>
      <c r="K12" s="17">
        <v>5.9505746E7</v>
      </c>
      <c r="L12" s="18">
        <v>1.0</v>
      </c>
      <c r="M12" s="19" t="s">
        <v>54</v>
      </c>
      <c r="N12" s="18">
        <v>1.0</v>
      </c>
      <c r="O12" s="19" t="s">
        <v>51</v>
      </c>
      <c r="P12" s="18" t="s">
        <v>52</v>
      </c>
      <c r="Q12" s="18">
        <f t="shared" si="1"/>
        <v>59505746</v>
      </c>
      <c r="R12" s="25">
        <v>0.54</v>
      </c>
      <c r="S12" s="10">
        <v>0.8</v>
      </c>
    </row>
    <row r="13">
      <c r="A13" s="10" t="s">
        <v>99</v>
      </c>
      <c r="B13" s="10" t="s">
        <v>91</v>
      </c>
      <c r="C13" s="12" t="s">
        <v>27</v>
      </c>
      <c r="D13" s="10">
        <v>1.0</v>
      </c>
      <c r="E13" s="10" t="s">
        <v>32</v>
      </c>
      <c r="F13" s="20" t="s">
        <v>57</v>
      </c>
      <c r="G13" s="25">
        <v>6.1</v>
      </c>
      <c r="H13" s="10" t="s">
        <v>47</v>
      </c>
      <c r="I13" s="10">
        <v>2016.0</v>
      </c>
      <c r="J13" s="10" t="s">
        <v>64</v>
      </c>
      <c r="K13" s="17">
        <v>5.8334371E7</v>
      </c>
      <c r="L13" s="18">
        <v>1.0</v>
      </c>
      <c r="M13" s="19" t="s">
        <v>54</v>
      </c>
      <c r="N13" s="18">
        <v>1.0</v>
      </c>
      <c r="O13" s="19" t="s">
        <v>51</v>
      </c>
      <c r="P13" s="18" t="s">
        <v>52</v>
      </c>
      <c r="Q13" s="18">
        <f t="shared" si="1"/>
        <v>58334371</v>
      </c>
      <c r="R13" s="25">
        <v>0.81</v>
      </c>
      <c r="S13" s="10">
        <v>0.8</v>
      </c>
    </row>
    <row r="14">
      <c r="A14" s="10" t="s">
        <v>101</v>
      </c>
      <c r="B14" s="10" t="s">
        <v>91</v>
      </c>
      <c r="C14" s="12" t="s">
        <v>27</v>
      </c>
      <c r="D14" s="10">
        <v>1.0</v>
      </c>
      <c r="E14" s="10" t="s">
        <v>32</v>
      </c>
      <c r="F14" s="20" t="s">
        <v>57</v>
      </c>
      <c r="G14" s="25">
        <v>0.34</v>
      </c>
      <c r="H14" s="10" t="s">
        <v>47</v>
      </c>
      <c r="I14" s="10">
        <v>2016.0</v>
      </c>
      <c r="J14" s="10" t="s">
        <v>64</v>
      </c>
      <c r="K14" s="17">
        <v>5.8334371E7</v>
      </c>
      <c r="L14" s="18">
        <v>1.0</v>
      </c>
      <c r="M14" s="19" t="s">
        <v>54</v>
      </c>
      <c r="N14" s="18">
        <v>1.0</v>
      </c>
      <c r="O14" s="19" t="s">
        <v>51</v>
      </c>
      <c r="P14" s="18" t="s">
        <v>52</v>
      </c>
      <c r="Q14" s="18">
        <f t="shared" si="1"/>
        <v>58334371</v>
      </c>
      <c r="R14" s="25">
        <v>0.8</v>
      </c>
      <c r="S14" s="10">
        <v>0.8</v>
      </c>
    </row>
    <row r="15">
      <c r="A15" s="10" t="s">
        <v>103</v>
      </c>
      <c r="B15" s="10" t="s">
        <v>91</v>
      </c>
      <c r="C15" s="12" t="s">
        <v>27</v>
      </c>
      <c r="D15" s="10">
        <v>1.0</v>
      </c>
      <c r="E15" s="10" t="s">
        <v>32</v>
      </c>
      <c r="F15" s="20" t="s">
        <v>57</v>
      </c>
      <c r="G15" s="25">
        <v>0.1</v>
      </c>
      <c r="H15" s="10" t="s">
        <v>47</v>
      </c>
      <c r="I15" s="10">
        <v>2016.0</v>
      </c>
      <c r="J15" s="10" t="s">
        <v>64</v>
      </c>
      <c r="K15" s="17">
        <v>5.8334371E7</v>
      </c>
      <c r="L15" s="18">
        <v>1.0</v>
      </c>
      <c r="M15" s="19" t="s">
        <v>54</v>
      </c>
      <c r="N15" s="18">
        <v>1.0</v>
      </c>
      <c r="O15" s="19" t="s">
        <v>51</v>
      </c>
      <c r="P15" s="18" t="s">
        <v>52</v>
      </c>
      <c r="Q15" s="18">
        <f t="shared" si="1"/>
        <v>58334371</v>
      </c>
      <c r="R15" s="25">
        <v>0.73</v>
      </c>
      <c r="S15" s="10">
        <v>0.8</v>
      </c>
    </row>
    <row r="16">
      <c r="A16" s="10" t="s">
        <v>104</v>
      </c>
      <c r="B16" s="10" t="s">
        <v>91</v>
      </c>
      <c r="C16" s="12" t="s">
        <v>27</v>
      </c>
      <c r="D16" s="10">
        <v>1.0</v>
      </c>
      <c r="E16" s="10" t="s">
        <v>32</v>
      </c>
      <c r="F16" s="20" t="s">
        <v>57</v>
      </c>
      <c r="G16" s="25">
        <v>0.78</v>
      </c>
      <c r="H16" s="10" t="s">
        <v>47</v>
      </c>
      <c r="I16" s="10">
        <v>2016.0</v>
      </c>
      <c r="J16" s="10" t="s">
        <v>64</v>
      </c>
      <c r="K16" s="17">
        <v>5.7866881E7</v>
      </c>
      <c r="L16" s="17">
        <v>1.0</v>
      </c>
      <c r="M16" s="25" t="s">
        <v>51</v>
      </c>
      <c r="N16" s="18">
        <v>1.0</v>
      </c>
      <c r="O16" s="19" t="s">
        <v>51</v>
      </c>
      <c r="P16" s="18" t="s">
        <v>73</v>
      </c>
      <c r="Q16" s="18">
        <f t="shared" si="1"/>
        <v>57866881</v>
      </c>
      <c r="R16" s="25">
        <v>0.81</v>
      </c>
      <c r="S16" s="10">
        <v>0.8</v>
      </c>
    </row>
    <row r="17">
      <c r="A17" s="10" t="s">
        <v>107</v>
      </c>
      <c r="B17" s="10" t="s">
        <v>91</v>
      </c>
      <c r="C17" s="12" t="s">
        <v>27</v>
      </c>
      <c r="D17" s="10">
        <v>1.0</v>
      </c>
      <c r="E17" s="10" t="s">
        <v>32</v>
      </c>
      <c r="F17" s="20" t="s">
        <v>57</v>
      </c>
      <c r="G17" s="25">
        <v>0.3</v>
      </c>
      <c r="H17" s="10" t="s">
        <v>47</v>
      </c>
      <c r="I17" s="10">
        <v>2016.0</v>
      </c>
      <c r="J17" s="10" t="s">
        <v>64</v>
      </c>
      <c r="K17" s="17">
        <v>5.5016713E7</v>
      </c>
      <c r="L17" s="17">
        <v>1.0</v>
      </c>
      <c r="M17" s="25" t="s">
        <v>51</v>
      </c>
      <c r="N17" s="18">
        <v>1.0</v>
      </c>
      <c r="O17" s="19" t="s">
        <v>51</v>
      </c>
      <c r="P17" s="18" t="s">
        <v>73</v>
      </c>
      <c r="Q17" s="18">
        <f t="shared" si="1"/>
        <v>55016713</v>
      </c>
      <c r="R17" s="25">
        <v>0.81</v>
      </c>
      <c r="S17" s="10">
        <v>0.8</v>
      </c>
    </row>
    <row r="18">
      <c r="A18" s="10" t="s">
        <v>109</v>
      </c>
      <c r="B18" s="10" t="s">
        <v>110</v>
      </c>
      <c r="C18" s="12" t="s">
        <v>27</v>
      </c>
      <c r="D18" s="10">
        <v>1.0</v>
      </c>
      <c r="E18" s="10" t="s">
        <v>32</v>
      </c>
      <c r="F18" s="20" t="s">
        <v>57</v>
      </c>
      <c r="G18" s="10">
        <v>0.73</v>
      </c>
      <c r="H18" s="10" t="s">
        <v>47</v>
      </c>
      <c r="I18" s="10">
        <v>2012.0</v>
      </c>
      <c r="J18" s="10" t="s">
        <v>111</v>
      </c>
      <c r="K18" s="17">
        <v>2.671721029E9</v>
      </c>
      <c r="L18" s="27">
        <v>0.889726419</v>
      </c>
      <c r="M18" s="10" t="s">
        <v>89</v>
      </c>
      <c r="N18" s="18">
        <v>1.0</v>
      </c>
      <c r="O18" s="19" t="s">
        <v>51</v>
      </c>
      <c r="P18" s="18" t="s">
        <v>83</v>
      </c>
      <c r="Q18" s="18">
        <f t="shared" si="1"/>
        <v>2377100784</v>
      </c>
      <c r="R18" s="10">
        <v>0.5</v>
      </c>
      <c r="S18" s="10">
        <v>0.8</v>
      </c>
    </row>
    <row r="19">
      <c r="A19" s="10" t="s">
        <v>112</v>
      </c>
      <c r="B19" s="10" t="s">
        <v>113</v>
      </c>
      <c r="C19" s="12" t="s">
        <v>27</v>
      </c>
      <c r="D19" s="10">
        <v>0.0</v>
      </c>
      <c r="E19" s="10" t="s">
        <v>32</v>
      </c>
      <c r="F19" s="10" t="s">
        <v>114</v>
      </c>
      <c r="G19" s="10">
        <v>0.66</v>
      </c>
      <c r="H19" s="10" t="s">
        <v>47</v>
      </c>
      <c r="I19" s="10">
        <v>2016.0</v>
      </c>
      <c r="J19" s="10" t="s">
        <v>64</v>
      </c>
      <c r="K19" s="17">
        <f t="shared" ref="K19:K20" si="2">Q19/L19</f>
        <v>377641472.4</v>
      </c>
      <c r="L19" s="10">
        <f t="shared" ref="L19:L20" si="3">87.786/100</f>
        <v>0.87786</v>
      </c>
      <c r="M19" s="10" t="s">
        <v>121</v>
      </c>
      <c r="N19" s="18">
        <v>1.0</v>
      </c>
      <c r="O19" s="19" t="s">
        <v>51</v>
      </c>
      <c r="P19" s="18" t="s">
        <v>83</v>
      </c>
      <c r="Q19" s="18">
        <v>3.31516343E8</v>
      </c>
      <c r="R19" s="10">
        <v>0.33</v>
      </c>
      <c r="S19" s="10">
        <v>0.8</v>
      </c>
    </row>
    <row r="20">
      <c r="A20" s="10" t="s">
        <v>122</v>
      </c>
      <c r="B20" s="10" t="s">
        <v>123</v>
      </c>
      <c r="C20" s="12" t="s">
        <v>27</v>
      </c>
      <c r="D20" s="10">
        <v>0.0</v>
      </c>
      <c r="E20" s="10" t="s">
        <v>32</v>
      </c>
      <c r="F20" s="10" t="s">
        <v>114</v>
      </c>
      <c r="G20" s="10">
        <v>0.79</v>
      </c>
      <c r="H20" s="10" t="s">
        <v>47</v>
      </c>
      <c r="I20" s="10">
        <v>2016.0</v>
      </c>
      <c r="J20" s="10" t="s">
        <v>64</v>
      </c>
      <c r="K20" s="17">
        <f t="shared" si="2"/>
        <v>377641472.4</v>
      </c>
      <c r="L20" s="10">
        <f t="shared" si="3"/>
        <v>0.87786</v>
      </c>
      <c r="M20" s="10" t="s">
        <v>121</v>
      </c>
      <c r="N20" s="18">
        <v>1.0</v>
      </c>
      <c r="O20" s="19" t="s">
        <v>51</v>
      </c>
      <c r="P20" s="18" t="s">
        <v>83</v>
      </c>
      <c r="Q20" s="18">
        <v>3.31516343E8</v>
      </c>
      <c r="R20" s="10">
        <v>0.33</v>
      </c>
      <c r="S20" s="10">
        <v>0.8</v>
      </c>
    </row>
    <row r="21">
      <c r="A21" s="10" t="s">
        <v>127</v>
      </c>
      <c r="B21" s="10" t="s">
        <v>128</v>
      </c>
      <c r="C21" s="12" t="s">
        <v>27</v>
      </c>
      <c r="D21" s="10">
        <v>1.0</v>
      </c>
      <c r="E21" s="10" t="s">
        <v>32</v>
      </c>
      <c r="F21" s="20" t="s">
        <v>57</v>
      </c>
      <c r="G21" s="10">
        <v>8.38</v>
      </c>
      <c r="H21" s="10" t="s">
        <v>36</v>
      </c>
      <c r="I21" s="10">
        <v>2011.0</v>
      </c>
      <c r="J21" s="10" t="s">
        <v>44</v>
      </c>
      <c r="K21" s="17">
        <v>3156179.0</v>
      </c>
      <c r="L21" s="18">
        <v>1.0</v>
      </c>
      <c r="M21" s="19" t="s">
        <v>54</v>
      </c>
      <c r="N21" s="18">
        <v>1.0</v>
      </c>
      <c r="O21" s="19" t="s">
        <v>51</v>
      </c>
      <c r="P21" s="18" t="s">
        <v>52</v>
      </c>
      <c r="Q21" s="18">
        <v>3156179.0</v>
      </c>
      <c r="R21" s="19">
        <v>0.3755</v>
      </c>
      <c r="S21" s="10">
        <v>0.8</v>
      </c>
    </row>
    <row r="22">
      <c r="A22" s="10" t="s">
        <v>129</v>
      </c>
      <c r="B22" s="10" t="s">
        <v>130</v>
      </c>
      <c r="C22" s="12" t="s">
        <v>27</v>
      </c>
      <c r="D22" s="10">
        <v>1.0</v>
      </c>
      <c r="E22" s="10" t="s">
        <v>32</v>
      </c>
      <c r="F22" s="10" t="s">
        <v>114</v>
      </c>
      <c r="G22" s="10">
        <v>3.96</v>
      </c>
      <c r="H22" s="10" t="s">
        <v>47</v>
      </c>
      <c r="I22" s="10">
        <v>2016.0</v>
      </c>
      <c r="J22" s="10" t="s">
        <v>64</v>
      </c>
      <c r="K22" s="30">
        <f>Q22/L22</f>
        <v>514424967.8</v>
      </c>
      <c r="L22" s="10">
        <f>58.976/100</f>
        <v>0.58976</v>
      </c>
      <c r="M22" s="10" t="s">
        <v>133</v>
      </c>
      <c r="N22" s="18">
        <v>1.0</v>
      </c>
      <c r="O22" s="19" t="s">
        <v>51</v>
      </c>
      <c r="P22" s="18" t="s">
        <v>83</v>
      </c>
      <c r="Q22" s="18">
        <v>3.03387269E8</v>
      </c>
      <c r="R22" s="10">
        <v>0.33</v>
      </c>
      <c r="S22" s="10">
        <v>0.8</v>
      </c>
    </row>
    <row r="23">
      <c r="A23" s="10" t="s">
        <v>134</v>
      </c>
      <c r="B23" s="10" t="s">
        <v>135</v>
      </c>
      <c r="C23" s="12" t="s">
        <v>27</v>
      </c>
      <c r="D23" s="10">
        <v>1.0</v>
      </c>
      <c r="E23" s="10" t="s">
        <v>32</v>
      </c>
      <c r="F23" s="10" t="s">
        <v>114</v>
      </c>
      <c r="G23" s="10">
        <v>0.4</v>
      </c>
      <c r="H23" s="10" t="s">
        <v>47</v>
      </c>
      <c r="I23" s="10">
        <v>2012.0</v>
      </c>
      <c r="J23" s="10" t="s">
        <v>136</v>
      </c>
      <c r="K23" s="17">
        <v>8.10555156E8</v>
      </c>
      <c r="L23" s="10">
        <v>1.0</v>
      </c>
      <c r="M23" s="25" t="s">
        <v>51</v>
      </c>
      <c r="N23" s="18">
        <v>1.0</v>
      </c>
      <c r="O23" s="19" t="s">
        <v>51</v>
      </c>
      <c r="P23" s="18" t="s">
        <v>73</v>
      </c>
      <c r="Q23" s="18">
        <f t="shared" ref="Q23:Q28" si="4">K23*L23</f>
        <v>810555156</v>
      </c>
      <c r="R23" s="10">
        <v>0.77</v>
      </c>
      <c r="S23" s="10">
        <v>0.8</v>
      </c>
    </row>
    <row r="24">
      <c r="A24" s="10" t="s">
        <v>140</v>
      </c>
      <c r="B24" s="10" t="s">
        <v>135</v>
      </c>
      <c r="C24" s="12" t="s">
        <v>27</v>
      </c>
      <c r="D24" s="10">
        <v>1.0</v>
      </c>
      <c r="E24" s="10" t="s">
        <v>32</v>
      </c>
      <c r="F24" s="10" t="s">
        <v>114</v>
      </c>
      <c r="G24" s="29">
        <f>41536/100000</f>
        <v>0.41536</v>
      </c>
      <c r="H24" s="10" t="s">
        <v>47</v>
      </c>
      <c r="I24" s="10">
        <v>2012.0</v>
      </c>
      <c r="J24" s="10" t="s">
        <v>141</v>
      </c>
      <c r="K24" s="17">
        <v>7.4789314E7</v>
      </c>
      <c r="L24" s="10">
        <v>1.0</v>
      </c>
      <c r="M24" s="25" t="s">
        <v>51</v>
      </c>
      <c r="N24" s="18">
        <v>1.0</v>
      </c>
      <c r="O24" s="19" t="s">
        <v>51</v>
      </c>
      <c r="P24" s="18" t="s">
        <v>73</v>
      </c>
      <c r="Q24" s="18">
        <f t="shared" si="4"/>
        <v>74789314</v>
      </c>
      <c r="R24" s="10">
        <v>0.99</v>
      </c>
      <c r="S24" s="10">
        <v>0.8</v>
      </c>
    </row>
    <row r="25">
      <c r="A25" s="10" t="s">
        <v>142</v>
      </c>
      <c r="B25" s="10" t="s">
        <v>135</v>
      </c>
      <c r="C25" s="12" t="s">
        <v>27</v>
      </c>
      <c r="D25" s="10">
        <v>1.0</v>
      </c>
      <c r="E25" s="10" t="s">
        <v>32</v>
      </c>
      <c r="F25" s="10" t="s">
        <v>114</v>
      </c>
      <c r="G25" s="10">
        <v>0.53</v>
      </c>
      <c r="H25" s="10" t="s">
        <v>47</v>
      </c>
      <c r="I25" s="10">
        <v>2014.0</v>
      </c>
      <c r="J25" s="10" t="s">
        <v>143</v>
      </c>
      <c r="K25" s="17">
        <v>4.9391247E7</v>
      </c>
      <c r="L25" s="10">
        <v>1.0</v>
      </c>
      <c r="M25" s="25" t="s">
        <v>51</v>
      </c>
      <c r="N25" s="18">
        <v>1.0</v>
      </c>
      <c r="O25" s="19" t="s">
        <v>51</v>
      </c>
      <c r="P25" s="18" t="s">
        <v>73</v>
      </c>
      <c r="Q25" s="18">
        <f t="shared" si="4"/>
        <v>49391247</v>
      </c>
      <c r="R25" s="10">
        <v>0.52</v>
      </c>
      <c r="S25" s="10">
        <v>0.8</v>
      </c>
    </row>
    <row r="26">
      <c r="A26" s="10" t="s">
        <v>144</v>
      </c>
      <c r="B26" s="10" t="s">
        <v>135</v>
      </c>
      <c r="C26" s="12" t="s">
        <v>27</v>
      </c>
      <c r="D26" s="10">
        <v>1.0</v>
      </c>
      <c r="E26" s="10" t="s">
        <v>32</v>
      </c>
      <c r="F26" s="10" t="s">
        <v>114</v>
      </c>
      <c r="G26" s="10">
        <v>1.71</v>
      </c>
      <c r="H26" s="10" t="s">
        <v>47</v>
      </c>
      <c r="I26" s="10">
        <v>2014.0</v>
      </c>
      <c r="J26" s="10" t="s">
        <v>143</v>
      </c>
      <c r="K26" s="17">
        <v>4.79039515E8</v>
      </c>
      <c r="L26" s="10">
        <v>1.0</v>
      </c>
      <c r="M26" s="25" t="s">
        <v>51</v>
      </c>
      <c r="N26" s="18">
        <v>1.0</v>
      </c>
      <c r="O26" s="19" t="s">
        <v>51</v>
      </c>
      <c r="P26" s="18" t="s">
        <v>73</v>
      </c>
      <c r="Q26" s="18">
        <f t="shared" si="4"/>
        <v>479039515</v>
      </c>
      <c r="R26" s="10">
        <v>0.0</v>
      </c>
      <c r="S26" s="10">
        <v>0.8</v>
      </c>
    </row>
    <row r="27">
      <c r="A27" s="10" t="s">
        <v>146</v>
      </c>
      <c r="B27" s="10" t="s">
        <v>135</v>
      </c>
      <c r="C27" s="12" t="s">
        <v>27</v>
      </c>
      <c r="D27" s="10">
        <v>1.0</v>
      </c>
      <c r="E27" s="10" t="s">
        <v>32</v>
      </c>
      <c r="F27" s="10" t="s">
        <v>114</v>
      </c>
      <c r="G27" s="10">
        <v>0.62</v>
      </c>
      <c r="H27" s="10" t="s">
        <v>47</v>
      </c>
      <c r="I27" s="10">
        <v>2012.0</v>
      </c>
      <c r="J27" s="10" t="s">
        <v>136</v>
      </c>
      <c r="K27" s="17">
        <v>9.113867E7</v>
      </c>
      <c r="L27" s="10">
        <v>1.0</v>
      </c>
      <c r="M27" s="25" t="s">
        <v>51</v>
      </c>
      <c r="N27" s="18">
        <v>1.0</v>
      </c>
      <c r="O27" s="19" t="s">
        <v>51</v>
      </c>
      <c r="P27" s="18" t="s">
        <v>73</v>
      </c>
      <c r="Q27" s="18">
        <f t="shared" si="4"/>
        <v>91138670</v>
      </c>
      <c r="R27" s="10">
        <v>0.75</v>
      </c>
      <c r="S27" s="10">
        <v>0.8</v>
      </c>
    </row>
    <row r="28">
      <c r="A28" s="10" t="s">
        <v>147</v>
      </c>
      <c r="B28" s="10" t="s">
        <v>135</v>
      </c>
      <c r="C28" s="12" t="s">
        <v>27</v>
      </c>
      <c r="D28" s="10">
        <v>1.0</v>
      </c>
      <c r="E28" s="10" t="s">
        <v>32</v>
      </c>
      <c r="F28" s="10" t="s">
        <v>114</v>
      </c>
      <c r="G28" s="25">
        <v>1.19</v>
      </c>
      <c r="H28" s="10" t="s">
        <v>47</v>
      </c>
      <c r="I28" s="10">
        <v>2016.0</v>
      </c>
      <c r="J28" s="10" t="s">
        <v>64</v>
      </c>
      <c r="K28" s="17">
        <v>2497293.0</v>
      </c>
      <c r="L28" s="10">
        <v>1.0</v>
      </c>
      <c r="M28" s="25" t="s">
        <v>51</v>
      </c>
      <c r="N28" s="18">
        <v>1.0</v>
      </c>
      <c r="O28" s="19" t="s">
        <v>51</v>
      </c>
      <c r="P28" s="18" t="s">
        <v>73</v>
      </c>
      <c r="Q28" s="18">
        <f t="shared" si="4"/>
        <v>2497293</v>
      </c>
      <c r="R28" s="10">
        <v>0.0</v>
      </c>
      <c r="S28" s="10">
        <v>0.8</v>
      </c>
    </row>
    <row r="29">
      <c r="A29" s="10" t="s">
        <v>148</v>
      </c>
      <c r="B29" s="10" t="s">
        <v>149</v>
      </c>
      <c r="C29" s="12" t="s">
        <v>27</v>
      </c>
      <c r="D29" s="10">
        <v>0.0</v>
      </c>
      <c r="E29" s="10" t="s">
        <v>32</v>
      </c>
      <c r="F29" s="10" t="s">
        <v>151</v>
      </c>
      <c r="G29" s="10">
        <v>14.15</v>
      </c>
      <c r="H29" s="22" t="s">
        <v>47</v>
      </c>
      <c r="I29" s="22">
        <v>2016.0</v>
      </c>
      <c r="J29" s="10" t="s">
        <v>64</v>
      </c>
      <c r="K29" s="17">
        <v>2.2113422E7</v>
      </c>
      <c r="L29" s="10">
        <v>1.0</v>
      </c>
      <c r="M29" s="25" t="s">
        <v>51</v>
      </c>
      <c r="N29" s="18">
        <v>1.0</v>
      </c>
      <c r="O29" s="19" t="s">
        <v>51</v>
      </c>
      <c r="P29" s="18" t="s">
        <v>73</v>
      </c>
      <c r="Q29" s="18">
        <v>2.2113422E7</v>
      </c>
      <c r="R29" s="10">
        <v>0.0</v>
      </c>
      <c r="S29" s="10">
        <v>0.8</v>
      </c>
    </row>
    <row r="30">
      <c r="A30" s="10" t="s">
        <v>154</v>
      </c>
      <c r="B30" s="10" t="s">
        <v>155</v>
      </c>
      <c r="C30" s="33" t="s">
        <v>27</v>
      </c>
      <c r="D30" s="10">
        <v>0.0</v>
      </c>
      <c r="E30" s="10" t="s">
        <v>32</v>
      </c>
      <c r="F30" s="10" t="s">
        <v>114</v>
      </c>
      <c r="G30" s="10">
        <v>5.5</v>
      </c>
      <c r="H30" s="10" t="s">
        <v>47</v>
      </c>
      <c r="I30" s="10">
        <v>2016.0</v>
      </c>
      <c r="J30" s="10" t="s">
        <v>64</v>
      </c>
      <c r="K30" s="30">
        <f t="shared" ref="K30:K31" si="5">Q30/L30</f>
        <v>514424968.6</v>
      </c>
      <c r="L30" s="19">
        <v>0.7</v>
      </c>
      <c r="M30" s="19" t="s">
        <v>158</v>
      </c>
      <c r="N30" s="18">
        <v>1.0</v>
      </c>
      <c r="O30" s="19" t="s">
        <v>51</v>
      </c>
      <c r="P30" s="18" t="s">
        <v>83</v>
      </c>
      <c r="Q30" s="18">
        <v>3.60097478E8</v>
      </c>
      <c r="R30" s="31">
        <f t="shared" ref="R30:R31" si="6">1/3</f>
        <v>0.3333333333</v>
      </c>
      <c r="S30" s="10">
        <v>0.8</v>
      </c>
    </row>
    <row r="31">
      <c r="A31" s="10" t="s">
        <v>159</v>
      </c>
      <c r="B31" s="10" t="s">
        <v>160</v>
      </c>
      <c r="C31" s="12" t="s">
        <v>27</v>
      </c>
      <c r="D31" s="10">
        <v>0.0</v>
      </c>
      <c r="E31" s="10" t="s">
        <v>32</v>
      </c>
      <c r="F31" s="10" t="s">
        <v>33</v>
      </c>
      <c r="G31" s="10">
        <v>3.96</v>
      </c>
      <c r="H31" s="10" t="s">
        <v>47</v>
      </c>
      <c r="I31" s="10">
        <v>2016.0</v>
      </c>
      <c r="J31" s="10" t="s">
        <v>64</v>
      </c>
      <c r="K31" s="30">
        <f t="shared" si="5"/>
        <v>514424967.8</v>
      </c>
      <c r="L31" s="10">
        <f>58.976/100</f>
        <v>0.58976</v>
      </c>
      <c r="M31" s="10" t="s">
        <v>133</v>
      </c>
      <c r="N31" s="18">
        <v>1.0</v>
      </c>
      <c r="O31" s="19" t="s">
        <v>51</v>
      </c>
      <c r="P31" s="18" t="s">
        <v>83</v>
      </c>
      <c r="Q31" s="18">
        <v>3.03387269E8</v>
      </c>
      <c r="R31" s="31">
        <f t="shared" si="6"/>
        <v>0.3333333333</v>
      </c>
      <c r="S31" s="10">
        <v>0.8</v>
      </c>
    </row>
    <row r="32">
      <c r="A32" s="10" t="s">
        <v>162</v>
      </c>
      <c r="B32" s="10" t="s">
        <v>163</v>
      </c>
      <c r="C32" s="12" t="s">
        <v>27</v>
      </c>
      <c r="D32" s="10">
        <v>0.0</v>
      </c>
      <c r="E32" s="10" t="s">
        <v>32</v>
      </c>
      <c r="F32" s="10" t="s">
        <v>114</v>
      </c>
      <c r="G32" s="10">
        <v>15.35</v>
      </c>
      <c r="H32" s="22" t="s">
        <v>36</v>
      </c>
      <c r="I32" s="10">
        <v>2011.0</v>
      </c>
      <c r="J32" s="22" t="s">
        <v>44</v>
      </c>
      <c r="K32" s="17">
        <v>1.36568388E8</v>
      </c>
      <c r="L32" s="10">
        <v>1.0</v>
      </c>
      <c r="M32" s="25" t="s">
        <v>51</v>
      </c>
      <c r="N32" s="18">
        <v>1.0</v>
      </c>
      <c r="O32" s="19" t="s">
        <v>51</v>
      </c>
      <c r="P32" s="18" t="s">
        <v>73</v>
      </c>
      <c r="Q32" s="18">
        <v>1.36568388E8</v>
      </c>
      <c r="R32" s="10">
        <v>0.5</v>
      </c>
      <c r="S32" s="10">
        <v>0.8</v>
      </c>
    </row>
    <row r="33">
      <c r="A33" s="10" t="s">
        <v>164</v>
      </c>
      <c r="B33" s="10" t="s">
        <v>165</v>
      </c>
      <c r="C33" s="12" t="s">
        <v>27</v>
      </c>
      <c r="D33" s="10">
        <v>0.0</v>
      </c>
      <c r="E33" s="10" t="s">
        <v>32</v>
      </c>
      <c r="F33" s="10" t="s">
        <v>114</v>
      </c>
      <c r="G33" s="10">
        <v>15.35</v>
      </c>
      <c r="H33" s="22" t="s">
        <v>36</v>
      </c>
      <c r="I33" s="10">
        <v>2011.0</v>
      </c>
      <c r="J33" s="22" t="s">
        <v>44</v>
      </c>
      <c r="K33" s="17">
        <v>1.71715047E8</v>
      </c>
      <c r="L33" s="10">
        <v>1.0</v>
      </c>
      <c r="M33" s="10" t="s">
        <v>51</v>
      </c>
      <c r="N33" s="18">
        <v>1.0</v>
      </c>
      <c r="O33" s="19" t="s">
        <v>51</v>
      </c>
      <c r="P33" s="18" t="s">
        <v>73</v>
      </c>
      <c r="Q33" s="18">
        <v>1.71715047E8</v>
      </c>
      <c r="R33" s="10">
        <v>0.5</v>
      </c>
      <c r="S33" s="10">
        <v>0.8</v>
      </c>
    </row>
    <row r="34">
      <c r="A34" s="10" t="s">
        <v>167</v>
      </c>
      <c r="B34" s="10" t="s">
        <v>168</v>
      </c>
      <c r="C34" s="12" t="s">
        <v>27</v>
      </c>
      <c r="D34" s="10">
        <v>1.0</v>
      </c>
      <c r="E34" s="10" t="s">
        <v>32</v>
      </c>
      <c r="F34" s="20" t="s">
        <v>57</v>
      </c>
      <c r="G34" s="10">
        <v>4.235</v>
      </c>
      <c r="H34" s="10" t="s">
        <v>47</v>
      </c>
      <c r="I34" s="22">
        <v>2005.0</v>
      </c>
      <c r="J34" s="22" t="s">
        <v>81</v>
      </c>
      <c r="K34" s="17">
        <v>8.5725346E7</v>
      </c>
      <c r="L34" s="10">
        <v>1.0</v>
      </c>
      <c r="M34" s="10" t="s">
        <v>54</v>
      </c>
      <c r="N34" s="18">
        <v>1.0</v>
      </c>
      <c r="O34" s="19" t="s">
        <v>51</v>
      </c>
      <c r="P34" s="18" t="s">
        <v>52</v>
      </c>
      <c r="Q34" s="18">
        <f t="shared" ref="Q34:Q38" si="7">K34*L34*N34</f>
        <v>85725346</v>
      </c>
      <c r="R34" s="10">
        <v>0.5</v>
      </c>
      <c r="S34" s="10">
        <v>0.8</v>
      </c>
    </row>
    <row r="35">
      <c r="A35" s="10" t="s">
        <v>169</v>
      </c>
      <c r="B35" s="10" t="s">
        <v>168</v>
      </c>
      <c r="C35" s="12" t="s">
        <v>27</v>
      </c>
      <c r="D35" s="10">
        <v>1.0</v>
      </c>
      <c r="E35" s="10" t="s">
        <v>32</v>
      </c>
      <c r="F35" s="20" t="s">
        <v>57</v>
      </c>
      <c r="G35" s="10">
        <v>25.0</v>
      </c>
      <c r="H35" s="10" t="s">
        <v>77</v>
      </c>
      <c r="I35" s="10">
        <v>2010.0</v>
      </c>
      <c r="J35" s="10" t="s">
        <v>44</v>
      </c>
      <c r="K35" s="17">
        <v>8.5725346E7</v>
      </c>
      <c r="L35" s="10">
        <v>1.0</v>
      </c>
      <c r="M35" s="10" t="s">
        <v>54</v>
      </c>
      <c r="N35" s="34">
        <v>0.299005123770413</v>
      </c>
      <c r="O35" s="10" t="s">
        <v>170</v>
      </c>
      <c r="P35" s="18" t="s">
        <v>172</v>
      </c>
      <c r="Q35" s="18">
        <f t="shared" si="7"/>
        <v>25632317.69</v>
      </c>
      <c r="R35" s="10">
        <v>0.5</v>
      </c>
      <c r="S35" s="10">
        <v>0.8</v>
      </c>
    </row>
    <row r="36">
      <c r="A36" s="10" t="s">
        <v>173</v>
      </c>
      <c r="B36" s="10" t="s">
        <v>174</v>
      </c>
      <c r="C36" s="12" t="s">
        <v>27</v>
      </c>
      <c r="D36" s="10">
        <v>1.0</v>
      </c>
      <c r="E36" s="10" t="s">
        <v>32</v>
      </c>
      <c r="F36" s="10" t="s">
        <v>175</v>
      </c>
      <c r="G36" s="29">
        <f>(26.75+14.91)/2</f>
        <v>20.83</v>
      </c>
      <c r="H36" s="10" t="s">
        <v>47</v>
      </c>
      <c r="I36" s="10">
        <v>2007.0</v>
      </c>
      <c r="J36" s="10" t="s">
        <v>111</v>
      </c>
      <c r="K36" s="17">
        <v>2.6877876E8</v>
      </c>
      <c r="L36" s="19">
        <v>0.3</v>
      </c>
      <c r="M36" s="19" t="s">
        <v>178</v>
      </c>
      <c r="N36" s="10">
        <v>0.5</v>
      </c>
      <c r="O36" s="10" t="s">
        <v>179</v>
      </c>
      <c r="P36" s="18" t="s">
        <v>83</v>
      </c>
      <c r="Q36" s="18">
        <f t="shared" si="7"/>
        <v>40316814</v>
      </c>
      <c r="R36" s="10">
        <v>0.03</v>
      </c>
      <c r="S36" s="10">
        <v>0.8</v>
      </c>
    </row>
    <row r="37">
      <c r="A37" s="10" t="s">
        <v>180</v>
      </c>
      <c r="B37" s="10" t="s">
        <v>181</v>
      </c>
      <c r="C37" s="12" t="s">
        <v>27</v>
      </c>
      <c r="D37" s="10">
        <v>0.0</v>
      </c>
      <c r="E37" s="10" t="s">
        <v>32</v>
      </c>
      <c r="F37" s="10" t="s">
        <v>175</v>
      </c>
      <c r="G37" s="22">
        <v>5.88</v>
      </c>
      <c r="H37" s="22" t="s">
        <v>47</v>
      </c>
      <c r="I37" s="22">
        <v>2007.0</v>
      </c>
      <c r="J37" s="22" t="s">
        <v>111</v>
      </c>
      <c r="K37" s="17">
        <v>2.6877876E8</v>
      </c>
      <c r="L37" s="10">
        <v>0.3</v>
      </c>
      <c r="M37" s="19" t="s">
        <v>178</v>
      </c>
      <c r="N37" s="22">
        <v>0.5</v>
      </c>
      <c r="O37" s="22" t="s">
        <v>182</v>
      </c>
      <c r="P37" s="18" t="s">
        <v>83</v>
      </c>
      <c r="Q37" s="18">
        <f t="shared" si="7"/>
        <v>40316814</v>
      </c>
      <c r="R37" s="22">
        <v>0.03</v>
      </c>
      <c r="S37" s="22">
        <v>0.8</v>
      </c>
    </row>
    <row r="38">
      <c r="A38" s="10" t="s">
        <v>184</v>
      </c>
      <c r="B38" s="23" t="s">
        <v>185</v>
      </c>
      <c r="C38" s="12" t="s">
        <v>27</v>
      </c>
      <c r="D38" s="10">
        <v>1.0</v>
      </c>
      <c r="E38" s="23" t="s">
        <v>186</v>
      </c>
      <c r="F38" s="20" t="s">
        <v>57</v>
      </c>
      <c r="G38" s="22">
        <v>8.0</v>
      </c>
      <c r="H38" s="22" t="s">
        <v>47</v>
      </c>
      <c r="I38" s="22">
        <v>2008.0</v>
      </c>
      <c r="J38" s="22" t="s">
        <v>136</v>
      </c>
      <c r="K38" s="17">
        <v>5.8108505E7</v>
      </c>
      <c r="L38" s="10">
        <v>1.0</v>
      </c>
      <c r="M38" s="19" t="s">
        <v>54</v>
      </c>
      <c r="N38" s="10">
        <v>1.0</v>
      </c>
      <c r="O38" s="10" t="s">
        <v>51</v>
      </c>
      <c r="P38" s="18" t="s">
        <v>52</v>
      </c>
      <c r="Q38" s="18">
        <f t="shared" si="7"/>
        <v>58108505</v>
      </c>
      <c r="R38" s="10">
        <v>0.62</v>
      </c>
      <c r="S38" s="10">
        <v>0.8</v>
      </c>
    </row>
    <row r="39">
      <c r="A39" s="10" t="s">
        <v>187</v>
      </c>
      <c r="B39" s="10" t="s">
        <v>188</v>
      </c>
      <c r="C39" s="12" t="s">
        <v>27</v>
      </c>
      <c r="D39" s="10">
        <v>1.0</v>
      </c>
      <c r="E39" s="10" t="s">
        <v>32</v>
      </c>
      <c r="F39" s="10" t="s">
        <v>175</v>
      </c>
      <c r="G39" s="10">
        <v>1.54</v>
      </c>
      <c r="H39" s="22" t="s">
        <v>47</v>
      </c>
      <c r="I39" s="10">
        <v>2001.0</v>
      </c>
      <c r="J39" s="22" t="s">
        <v>88</v>
      </c>
      <c r="K39" s="17">
        <v>2.6877876E8</v>
      </c>
      <c r="L39" s="10">
        <f>0.025</f>
        <v>0.025</v>
      </c>
      <c r="M39" s="10" t="s">
        <v>190</v>
      </c>
      <c r="N39" s="10">
        <v>0.64</v>
      </c>
      <c r="O39" s="10" t="s">
        <v>191</v>
      </c>
      <c r="P39" s="18" t="s">
        <v>83</v>
      </c>
      <c r="Q39" s="35">
        <v>3951048.0</v>
      </c>
      <c r="R39" s="10">
        <v>0.0</v>
      </c>
      <c r="S39" s="10">
        <v>0.8</v>
      </c>
    </row>
    <row r="40">
      <c r="A40" s="10" t="s">
        <v>192</v>
      </c>
      <c r="B40" s="10" t="s">
        <v>193</v>
      </c>
      <c r="C40" s="12" t="s">
        <v>71</v>
      </c>
      <c r="D40" s="10">
        <v>1.0</v>
      </c>
      <c r="E40" s="23" t="s">
        <v>194</v>
      </c>
      <c r="F40" s="10" t="s">
        <v>151</v>
      </c>
      <c r="G40" s="10">
        <v>12.09</v>
      </c>
      <c r="H40" s="10" t="s">
        <v>64</v>
      </c>
      <c r="I40" s="10">
        <v>2016.0</v>
      </c>
      <c r="J40" s="10" t="s">
        <v>64</v>
      </c>
      <c r="K40" s="17">
        <v>1.193949E7</v>
      </c>
      <c r="L40" s="10">
        <v>1.0</v>
      </c>
      <c r="M40" s="10" t="s">
        <v>51</v>
      </c>
      <c r="N40" s="10">
        <v>1.0</v>
      </c>
      <c r="O40" s="10" t="s">
        <v>51</v>
      </c>
      <c r="P40" s="18" t="s">
        <v>73</v>
      </c>
      <c r="Q40" s="18">
        <f t="shared" ref="Q40:Q79" si="8">K40*L40*N40</f>
        <v>11939490</v>
      </c>
      <c r="R40" s="10">
        <v>0.01</v>
      </c>
      <c r="S40" s="10">
        <v>0.8</v>
      </c>
    </row>
    <row r="41">
      <c r="A41" s="10" t="s">
        <v>196</v>
      </c>
      <c r="B41" s="10" t="s">
        <v>197</v>
      </c>
      <c r="C41" s="12" t="s">
        <v>27</v>
      </c>
      <c r="D41" s="10">
        <v>0.0</v>
      </c>
      <c r="E41" s="23" t="s">
        <v>194</v>
      </c>
      <c r="F41" s="10" t="s">
        <v>175</v>
      </c>
      <c r="G41" s="10">
        <v>6.6</v>
      </c>
      <c r="H41" s="10" t="s">
        <v>47</v>
      </c>
      <c r="I41" s="10">
        <v>2011.0</v>
      </c>
      <c r="J41" s="10" t="s">
        <v>198</v>
      </c>
      <c r="K41" s="17">
        <v>4690082.0</v>
      </c>
      <c r="L41" s="10">
        <v>1.0</v>
      </c>
      <c r="M41" s="10" t="s">
        <v>51</v>
      </c>
      <c r="N41" s="10">
        <v>1.0</v>
      </c>
      <c r="O41" s="10" t="s">
        <v>51</v>
      </c>
      <c r="P41" s="18" t="s">
        <v>73</v>
      </c>
      <c r="Q41" s="18">
        <f t="shared" si="8"/>
        <v>4690082</v>
      </c>
      <c r="R41" s="10">
        <v>0.54</v>
      </c>
      <c r="S41" s="10">
        <v>0.8</v>
      </c>
    </row>
    <row r="42">
      <c r="A42" s="10" t="s">
        <v>199</v>
      </c>
      <c r="B42" s="10" t="s">
        <v>200</v>
      </c>
      <c r="C42" s="12" t="s">
        <v>27</v>
      </c>
      <c r="D42" s="10">
        <v>0.0</v>
      </c>
      <c r="E42" s="23" t="s">
        <v>186</v>
      </c>
      <c r="F42" s="20" t="s">
        <v>57</v>
      </c>
      <c r="G42" s="22">
        <v>0.92</v>
      </c>
      <c r="H42" s="22" t="s">
        <v>47</v>
      </c>
      <c r="I42" s="22">
        <v>2016.0</v>
      </c>
      <c r="J42" s="10" t="s">
        <v>64</v>
      </c>
      <c r="K42" s="17">
        <v>1.72453594E8</v>
      </c>
      <c r="L42" s="10">
        <v>0.952149</v>
      </c>
      <c r="M42" s="10" t="s">
        <v>201</v>
      </c>
      <c r="N42" s="10">
        <v>1.0</v>
      </c>
      <c r="O42" s="10" t="s">
        <v>51</v>
      </c>
      <c r="P42" s="18" t="s">
        <v>83</v>
      </c>
      <c r="Q42" s="18">
        <f t="shared" si="8"/>
        <v>164201517.1</v>
      </c>
      <c r="R42" s="10">
        <v>0.49</v>
      </c>
      <c r="S42" s="10">
        <v>0.8</v>
      </c>
    </row>
    <row r="43">
      <c r="A43" s="10" t="s">
        <v>203</v>
      </c>
      <c r="B43" s="10" t="s">
        <v>200</v>
      </c>
      <c r="C43" s="12" t="s">
        <v>27</v>
      </c>
      <c r="D43" s="10">
        <v>0.0</v>
      </c>
      <c r="E43" s="23" t="s">
        <v>186</v>
      </c>
      <c r="F43" s="20" t="s">
        <v>57</v>
      </c>
      <c r="G43" s="22">
        <v>0.35</v>
      </c>
      <c r="H43" s="22" t="s">
        <v>47</v>
      </c>
      <c r="I43" s="22">
        <v>2016.0</v>
      </c>
      <c r="J43" s="10" t="s">
        <v>64</v>
      </c>
      <c r="K43" s="36">
        <v>1.72453594E8</v>
      </c>
      <c r="L43" s="10">
        <f>1-L42</f>
        <v>0.047851</v>
      </c>
      <c r="M43" s="10" t="s">
        <v>205</v>
      </c>
      <c r="N43" s="10">
        <v>1.0</v>
      </c>
      <c r="O43" s="10" t="s">
        <v>51</v>
      </c>
      <c r="P43" s="18" t="s">
        <v>83</v>
      </c>
      <c r="Q43" s="18">
        <f t="shared" si="8"/>
        <v>8252076.926</v>
      </c>
      <c r="R43" s="10">
        <v>0.49</v>
      </c>
      <c r="S43" s="10">
        <v>0.8</v>
      </c>
    </row>
    <row r="44">
      <c r="A44" s="10" t="s">
        <v>206</v>
      </c>
      <c r="B44" s="10" t="s">
        <v>207</v>
      </c>
      <c r="C44" s="12" t="s">
        <v>27</v>
      </c>
      <c r="D44" s="10">
        <v>0.0</v>
      </c>
      <c r="E44" s="10" t="s">
        <v>32</v>
      </c>
      <c r="F44" s="20" t="s">
        <v>57</v>
      </c>
      <c r="G44" s="19">
        <f>(0.98+0.84+1.61+1.98+2.56)/5</f>
        <v>1.594</v>
      </c>
      <c r="H44" s="10" t="s">
        <v>47</v>
      </c>
      <c r="I44" s="10">
        <v>2006.0</v>
      </c>
      <c r="J44" s="10" t="s">
        <v>111</v>
      </c>
      <c r="K44" s="17">
        <v>2.671721029E9</v>
      </c>
      <c r="L44" s="27">
        <v>0.889726419</v>
      </c>
      <c r="M44" s="10" t="s">
        <v>89</v>
      </c>
      <c r="N44" s="10">
        <v>0.1</v>
      </c>
      <c r="O44" s="10" t="s">
        <v>210</v>
      </c>
      <c r="P44" s="18" t="s">
        <v>83</v>
      </c>
      <c r="Q44" s="18">
        <f t="shared" si="8"/>
        <v>237710078.4</v>
      </c>
      <c r="R44" s="10">
        <v>0.49</v>
      </c>
      <c r="S44" s="10">
        <v>0.8</v>
      </c>
    </row>
    <row r="45">
      <c r="A45" s="10" t="s">
        <v>211</v>
      </c>
      <c r="B45" s="10" t="s">
        <v>212</v>
      </c>
      <c r="C45" s="12" t="s">
        <v>27</v>
      </c>
      <c r="D45" s="10">
        <v>1.0</v>
      </c>
      <c r="E45" s="23" t="s">
        <v>186</v>
      </c>
      <c r="F45" s="20" t="s">
        <v>57</v>
      </c>
      <c r="G45" s="22">
        <v>1.29</v>
      </c>
      <c r="H45" s="22" t="s">
        <v>47</v>
      </c>
      <c r="I45" s="22">
        <v>2011.0</v>
      </c>
      <c r="J45" s="22" t="s">
        <v>213</v>
      </c>
      <c r="K45" s="36">
        <v>1.72453594E8</v>
      </c>
      <c r="L45" s="27">
        <v>0.889726419</v>
      </c>
      <c r="M45" s="10" t="s">
        <v>89</v>
      </c>
      <c r="N45" s="10">
        <f t="shared" ref="N45:N46" si="9">0.97/0.44</f>
        <v>2.204545455</v>
      </c>
      <c r="O45" s="10" t="s">
        <v>214</v>
      </c>
      <c r="P45" s="18" t="s">
        <v>83</v>
      </c>
      <c r="Q45" s="18">
        <f t="shared" si="8"/>
        <v>338257779.7</v>
      </c>
      <c r="R45" s="10">
        <v>0.8</v>
      </c>
      <c r="S45" s="10">
        <v>0.8</v>
      </c>
    </row>
    <row r="46">
      <c r="A46" s="10" t="s">
        <v>215</v>
      </c>
      <c r="B46" s="10" t="s">
        <v>212</v>
      </c>
      <c r="C46" s="12" t="s">
        <v>27</v>
      </c>
      <c r="D46" s="10">
        <v>1.0</v>
      </c>
      <c r="E46" s="23" t="s">
        <v>186</v>
      </c>
      <c r="F46" s="20" t="s">
        <v>57</v>
      </c>
      <c r="G46" s="22">
        <v>1.53</v>
      </c>
      <c r="H46" s="22" t="s">
        <v>47</v>
      </c>
      <c r="I46" s="22">
        <v>2011.0</v>
      </c>
      <c r="J46" s="22" t="s">
        <v>213</v>
      </c>
      <c r="K46" s="36">
        <v>1.72453594E8</v>
      </c>
      <c r="L46" s="38">
        <f>1-L45</f>
        <v>0.110273581</v>
      </c>
      <c r="M46" s="10" t="s">
        <v>221</v>
      </c>
      <c r="N46" s="10">
        <f t="shared" si="9"/>
        <v>2.204545455</v>
      </c>
      <c r="O46" s="10" t="s">
        <v>214</v>
      </c>
      <c r="P46" s="18" t="s">
        <v>83</v>
      </c>
      <c r="Q46" s="18">
        <f t="shared" si="8"/>
        <v>41924007.06</v>
      </c>
      <c r="R46" s="10">
        <v>0.8</v>
      </c>
      <c r="S46" s="10">
        <v>0.8</v>
      </c>
    </row>
    <row r="47">
      <c r="A47" s="10" t="s">
        <v>224</v>
      </c>
      <c r="B47" s="10" t="s">
        <v>212</v>
      </c>
      <c r="C47" s="12" t="s">
        <v>27</v>
      </c>
      <c r="D47" s="10">
        <v>1.0</v>
      </c>
      <c r="E47" s="23" t="s">
        <v>186</v>
      </c>
      <c r="F47" s="20" t="s">
        <v>57</v>
      </c>
      <c r="G47" s="22">
        <v>5.96</v>
      </c>
      <c r="H47" s="22" t="s">
        <v>47</v>
      </c>
      <c r="I47" s="22">
        <v>2005.0</v>
      </c>
      <c r="J47" s="22" t="s">
        <v>88</v>
      </c>
      <c r="K47" s="36">
        <v>1.72453594E8</v>
      </c>
      <c r="L47" s="10">
        <v>0.97</v>
      </c>
      <c r="M47" s="10" t="s">
        <v>225</v>
      </c>
      <c r="N47" s="10">
        <v>0.8</v>
      </c>
      <c r="O47" s="10" t="s">
        <v>226</v>
      </c>
      <c r="P47" s="18" t="s">
        <v>83</v>
      </c>
      <c r="Q47" s="18">
        <f t="shared" si="8"/>
        <v>133823988.9</v>
      </c>
      <c r="R47" s="10">
        <v>0.49</v>
      </c>
      <c r="S47" s="10">
        <v>0.8</v>
      </c>
    </row>
    <row r="48">
      <c r="A48" s="10" t="s">
        <v>227</v>
      </c>
      <c r="B48" s="10" t="s">
        <v>228</v>
      </c>
      <c r="C48" s="12" t="s">
        <v>27</v>
      </c>
      <c r="D48" s="10">
        <v>1.0</v>
      </c>
      <c r="E48" s="23" t="s">
        <v>186</v>
      </c>
      <c r="F48" s="20" t="s">
        <v>57</v>
      </c>
      <c r="G48" s="22">
        <v>3.05</v>
      </c>
      <c r="H48" s="22" t="s">
        <v>47</v>
      </c>
      <c r="I48" s="22">
        <v>2011.0</v>
      </c>
      <c r="J48" s="22" t="s">
        <v>213</v>
      </c>
      <c r="K48" s="36">
        <v>1.72453594E8</v>
      </c>
      <c r="L48" s="10">
        <v>0.97</v>
      </c>
      <c r="M48" s="10" t="s">
        <v>225</v>
      </c>
      <c r="N48" s="10">
        <v>0.2</v>
      </c>
      <c r="O48" s="10" t="s">
        <v>231</v>
      </c>
      <c r="P48" s="18" t="s">
        <v>83</v>
      </c>
      <c r="Q48" s="18">
        <f t="shared" si="8"/>
        <v>33455997.24</v>
      </c>
      <c r="R48" s="10">
        <v>0.49</v>
      </c>
      <c r="S48" s="10">
        <v>0.8</v>
      </c>
    </row>
    <row r="49">
      <c r="A49" s="10" t="s">
        <v>232</v>
      </c>
      <c r="B49" s="10" t="s">
        <v>233</v>
      </c>
      <c r="C49" s="12" t="s">
        <v>27</v>
      </c>
      <c r="D49" s="10">
        <v>1.0</v>
      </c>
      <c r="E49" s="10" t="s">
        <v>32</v>
      </c>
      <c r="F49" s="20" t="s">
        <v>57</v>
      </c>
      <c r="G49" s="22">
        <v>0.384</v>
      </c>
      <c r="H49" s="22" t="s">
        <v>47</v>
      </c>
      <c r="I49" s="22">
        <v>2006.0</v>
      </c>
      <c r="J49" s="22" t="s">
        <v>88</v>
      </c>
      <c r="K49" s="17">
        <v>5.9505746E7</v>
      </c>
      <c r="L49" s="27">
        <v>0.889726419</v>
      </c>
      <c r="M49" s="10" t="s">
        <v>89</v>
      </c>
      <c r="N49" s="10">
        <v>1.0</v>
      </c>
      <c r="O49" s="10" t="s">
        <v>51</v>
      </c>
      <c r="P49" s="18" t="s">
        <v>83</v>
      </c>
      <c r="Q49" s="18">
        <f t="shared" si="8"/>
        <v>52943834.3</v>
      </c>
      <c r="R49" s="10">
        <v>0.5</v>
      </c>
      <c r="S49" s="10">
        <v>0.8</v>
      </c>
    </row>
    <row r="50">
      <c r="A50" s="10" t="s">
        <v>235</v>
      </c>
      <c r="B50" s="10" t="s">
        <v>236</v>
      </c>
      <c r="C50" s="12" t="s">
        <v>27</v>
      </c>
      <c r="D50" s="10">
        <v>0.0</v>
      </c>
      <c r="E50" s="23" t="s">
        <v>186</v>
      </c>
      <c r="F50" s="20" t="s">
        <v>57</v>
      </c>
      <c r="G50" s="10">
        <v>0.02</v>
      </c>
      <c r="H50" s="22" t="s">
        <v>47</v>
      </c>
      <c r="I50" s="22">
        <v>2016.0</v>
      </c>
      <c r="J50" s="10" t="s">
        <v>64</v>
      </c>
      <c r="K50" s="17">
        <v>3134.0</v>
      </c>
      <c r="L50" s="10">
        <v>1.0</v>
      </c>
      <c r="M50" s="10" t="s">
        <v>51</v>
      </c>
      <c r="N50" s="10">
        <v>1.0</v>
      </c>
      <c r="O50" s="10" t="s">
        <v>51</v>
      </c>
      <c r="P50" s="18" t="s">
        <v>73</v>
      </c>
      <c r="Q50" s="18">
        <f t="shared" si="8"/>
        <v>3134</v>
      </c>
      <c r="R50" s="10">
        <v>0.49</v>
      </c>
      <c r="S50" s="22">
        <v>0.8</v>
      </c>
    </row>
    <row r="51">
      <c r="A51" s="10" t="s">
        <v>238</v>
      </c>
      <c r="B51" s="10" t="s">
        <v>239</v>
      </c>
      <c r="C51" s="12" t="s">
        <v>27</v>
      </c>
      <c r="D51" s="10">
        <v>0.0</v>
      </c>
      <c r="E51" s="10" t="s">
        <v>32</v>
      </c>
      <c r="F51" s="20" t="s">
        <v>57</v>
      </c>
      <c r="G51" s="10">
        <v>4.67</v>
      </c>
      <c r="H51" s="10" t="s">
        <v>47</v>
      </c>
      <c r="I51" s="10">
        <v>2010.0</v>
      </c>
      <c r="J51" s="10" t="s">
        <v>111</v>
      </c>
      <c r="K51" s="17">
        <v>3134.0</v>
      </c>
      <c r="L51" s="10">
        <v>5.0</v>
      </c>
      <c r="M51" s="10" t="s">
        <v>241</v>
      </c>
      <c r="N51" s="10">
        <v>1.0</v>
      </c>
      <c r="O51" s="10" t="s">
        <v>51</v>
      </c>
      <c r="P51" s="18" t="s">
        <v>83</v>
      </c>
      <c r="Q51" s="18">
        <f t="shared" si="8"/>
        <v>15670</v>
      </c>
      <c r="R51" s="10">
        <v>0.49</v>
      </c>
      <c r="S51" s="10">
        <v>0.8</v>
      </c>
    </row>
    <row r="52">
      <c r="A52" s="10" t="s">
        <v>244</v>
      </c>
      <c r="B52" s="10" t="s">
        <v>245</v>
      </c>
      <c r="C52" s="12" t="s">
        <v>27</v>
      </c>
      <c r="D52" s="10">
        <v>0.0</v>
      </c>
      <c r="E52" s="10" t="s">
        <v>32</v>
      </c>
      <c r="F52" s="20" t="s">
        <v>57</v>
      </c>
      <c r="G52" s="10">
        <v>8.38</v>
      </c>
      <c r="H52" s="10" t="s">
        <v>36</v>
      </c>
      <c r="I52" s="10">
        <v>2011.0</v>
      </c>
      <c r="J52" s="10" t="s">
        <v>44</v>
      </c>
      <c r="K52" s="17">
        <v>5.8334371E7</v>
      </c>
      <c r="L52" s="10">
        <v>1.0</v>
      </c>
      <c r="M52" s="19" t="s">
        <v>54</v>
      </c>
      <c r="N52" s="10">
        <v>1.0</v>
      </c>
      <c r="O52" s="10" t="s">
        <v>51</v>
      </c>
      <c r="P52" s="18" t="s">
        <v>52</v>
      </c>
      <c r="Q52" s="18">
        <f t="shared" si="8"/>
        <v>58334371</v>
      </c>
      <c r="R52" s="10">
        <v>0.33</v>
      </c>
      <c r="S52" s="10">
        <v>0.8</v>
      </c>
    </row>
    <row r="53">
      <c r="A53" s="10" t="s">
        <v>249</v>
      </c>
      <c r="B53" s="10" t="s">
        <v>250</v>
      </c>
      <c r="C53" s="12" t="s">
        <v>27</v>
      </c>
      <c r="D53" s="10">
        <v>1.0</v>
      </c>
      <c r="E53" s="10" t="s">
        <v>32</v>
      </c>
      <c r="F53" s="20" t="s">
        <v>57</v>
      </c>
      <c r="G53" s="22">
        <v>22.53</v>
      </c>
      <c r="H53" s="22" t="s">
        <v>47</v>
      </c>
      <c r="I53" s="22">
        <v>2015.0</v>
      </c>
      <c r="J53" s="22" t="s">
        <v>141</v>
      </c>
      <c r="K53" s="17">
        <v>3.6435397E7</v>
      </c>
      <c r="L53" s="10">
        <v>1.0</v>
      </c>
      <c r="M53" s="10" t="s">
        <v>51</v>
      </c>
      <c r="N53" s="10">
        <v>1.0</v>
      </c>
      <c r="O53" s="10" t="s">
        <v>51</v>
      </c>
      <c r="P53" s="18" t="s">
        <v>73</v>
      </c>
      <c r="Q53" s="18">
        <f t="shared" si="8"/>
        <v>36435397</v>
      </c>
      <c r="R53" s="10">
        <v>0.5</v>
      </c>
      <c r="S53" s="10">
        <v>0.8</v>
      </c>
    </row>
    <row r="54">
      <c r="A54" s="10" t="s">
        <v>253</v>
      </c>
      <c r="B54" s="10" t="s">
        <v>254</v>
      </c>
      <c r="C54" s="12" t="s">
        <v>27</v>
      </c>
      <c r="D54" s="10">
        <v>0.0</v>
      </c>
      <c r="E54" s="10" t="s">
        <v>32</v>
      </c>
      <c r="F54" s="20" t="s">
        <v>57</v>
      </c>
      <c r="G54" s="22">
        <v>0.7</v>
      </c>
      <c r="H54" s="22" t="s">
        <v>47</v>
      </c>
      <c r="I54" s="22">
        <v>2012.0</v>
      </c>
      <c r="J54" s="22" t="s">
        <v>255</v>
      </c>
      <c r="K54" s="17">
        <v>2.94620246E8</v>
      </c>
      <c r="L54" s="10">
        <v>1.0</v>
      </c>
      <c r="M54" s="10" t="s">
        <v>51</v>
      </c>
      <c r="N54" s="10">
        <v>1.0</v>
      </c>
      <c r="O54" s="10" t="s">
        <v>51</v>
      </c>
      <c r="P54" s="18" t="s">
        <v>73</v>
      </c>
      <c r="Q54" s="18">
        <f t="shared" si="8"/>
        <v>294620246</v>
      </c>
      <c r="R54" s="10">
        <v>0.49</v>
      </c>
      <c r="S54" s="10">
        <v>0.8</v>
      </c>
    </row>
    <row r="55">
      <c r="A55" s="10" t="s">
        <v>257</v>
      </c>
      <c r="B55" s="10" t="s">
        <v>258</v>
      </c>
      <c r="C55" s="12" t="s">
        <v>27</v>
      </c>
      <c r="D55" s="10">
        <v>0.0</v>
      </c>
      <c r="E55" s="23" t="s">
        <v>194</v>
      </c>
      <c r="F55" s="10" t="s">
        <v>114</v>
      </c>
      <c r="G55" s="10">
        <v>14.35</v>
      </c>
      <c r="H55" s="10" t="s">
        <v>47</v>
      </c>
      <c r="I55" s="10">
        <v>2016.0</v>
      </c>
      <c r="J55" s="10" t="s">
        <v>64</v>
      </c>
      <c r="K55" s="17">
        <v>5.8935023E7</v>
      </c>
      <c r="L55" s="10">
        <v>1.0</v>
      </c>
      <c r="M55" s="10" t="s">
        <v>51</v>
      </c>
      <c r="N55" s="10">
        <v>1.0</v>
      </c>
      <c r="O55" s="10" t="s">
        <v>51</v>
      </c>
      <c r="P55" s="18" t="s">
        <v>73</v>
      </c>
      <c r="Q55" s="18">
        <f t="shared" si="8"/>
        <v>58935023</v>
      </c>
      <c r="R55" s="10">
        <v>0.08</v>
      </c>
      <c r="S55" s="10">
        <v>0.8</v>
      </c>
    </row>
    <row r="56">
      <c r="A56" s="10" t="s">
        <v>259</v>
      </c>
      <c r="B56" s="10" t="s">
        <v>260</v>
      </c>
      <c r="C56" s="12" t="s">
        <v>27</v>
      </c>
      <c r="D56" s="10">
        <v>1.0</v>
      </c>
      <c r="E56" s="10" t="s">
        <v>32</v>
      </c>
      <c r="F56" s="10" t="s">
        <v>114</v>
      </c>
      <c r="G56" s="22">
        <v>259.3</v>
      </c>
      <c r="H56" s="22" t="s">
        <v>47</v>
      </c>
      <c r="I56" s="22">
        <v>2004.0</v>
      </c>
      <c r="J56" s="22" t="s">
        <v>261</v>
      </c>
      <c r="K56" s="17">
        <v>763062.0</v>
      </c>
      <c r="L56" s="10">
        <v>1.0</v>
      </c>
      <c r="M56" s="10" t="s">
        <v>51</v>
      </c>
      <c r="N56" s="10">
        <v>1.0</v>
      </c>
      <c r="O56" s="10" t="s">
        <v>51</v>
      </c>
      <c r="P56" s="18" t="s">
        <v>73</v>
      </c>
      <c r="Q56" s="18">
        <f t="shared" si="8"/>
        <v>763062</v>
      </c>
      <c r="R56" s="10">
        <v>0.5</v>
      </c>
      <c r="S56" s="10">
        <v>0.8</v>
      </c>
    </row>
    <row r="57">
      <c r="A57" s="10" t="s">
        <v>264</v>
      </c>
      <c r="B57" s="10" t="s">
        <v>260</v>
      </c>
      <c r="C57" s="12" t="s">
        <v>27</v>
      </c>
      <c r="D57" s="10">
        <v>1.0</v>
      </c>
      <c r="E57" s="10" t="s">
        <v>32</v>
      </c>
      <c r="F57" s="10" t="s">
        <v>114</v>
      </c>
      <c r="G57" s="22">
        <v>600.4</v>
      </c>
      <c r="H57" s="22" t="s">
        <v>47</v>
      </c>
      <c r="I57" s="22">
        <v>2007.0</v>
      </c>
      <c r="J57" s="22" t="s">
        <v>265</v>
      </c>
      <c r="K57" s="17">
        <v>379.0</v>
      </c>
      <c r="L57" s="10">
        <v>1.0</v>
      </c>
      <c r="M57" s="10" t="s">
        <v>51</v>
      </c>
      <c r="N57" s="10">
        <v>1.0</v>
      </c>
      <c r="O57" s="10" t="s">
        <v>51</v>
      </c>
      <c r="P57" s="18" t="s">
        <v>73</v>
      </c>
      <c r="Q57" s="18">
        <f t="shared" si="8"/>
        <v>379</v>
      </c>
      <c r="R57" s="10">
        <v>0.5</v>
      </c>
      <c r="S57" s="10">
        <v>0.8</v>
      </c>
    </row>
    <row r="58">
      <c r="A58" s="10" t="s">
        <v>266</v>
      </c>
      <c r="B58" s="10" t="s">
        <v>260</v>
      </c>
      <c r="C58" s="12" t="s">
        <v>27</v>
      </c>
      <c r="D58" s="10">
        <v>1.0</v>
      </c>
      <c r="E58" s="10" t="s">
        <v>32</v>
      </c>
      <c r="F58" s="10" t="s">
        <v>114</v>
      </c>
      <c r="G58" s="22">
        <v>195.6</v>
      </c>
      <c r="H58" s="22" t="s">
        <v>47</v>
      </c>
      <c r="I58" s="22">
        <v>2010.0</v>
      </c>
      <c r="J58" s="22" t="s">
        <v>267</v>
      </c>
      <c r="K58" s="17">
        <v>284731.0</v>
      </c>
      <c r="L58" s="10">
        <v>1.0</v>
      </c>
      <c r="M58" s="10" t="s">
        <v>51</v>
      </c>
      <c r="N58" s="10">
        <v>1.0</v>
      </c>
      <c r="O58" s="10" t="s">
        <v>51</v>
      </c>
      <c r="P58" s="18" t="s">
        <v>73</v>
      </c>
      <c r="Q58" s="18">
        <f t="shared" si="8"/>
        <v>284731</v>
      </c>
      <c r="R58" s="10">
        <v>0.5</v>
      </c>
      <c r="S58" s="10">
        <v>0.8</v>
      </c>
    </row>
    <row r="59">
      <c r="A59" s="10" t="s">
        <v>270</v>
      </c>
      <c r="B59" s="10" t="s">
        <v>260</v>
      </c>
      <c r="C59" s="12" t="s">
        <v>27</v>
      </c>
      <c r="D59" s="10">
        <v>1.0</v>
      </c>
      <c r="E59" s="10" t="s">
        <v>32</v>
      </c>
      <c r="F59" s="10" t="s">
        <v>114</v>
      </c>
      <c r="G59" s="22">
        <v>26.7</v>
      </c>
      <c r="H59" s="22" t="s">
        <v>47</v>
      </c>
      <c r="I59" s="22">
        <v>2003.0</v>
      </c>
      <c r="J59" s="22" t="s">
        <v>271</v>
      </c>
      <c r="K59" s="17">
        <v>1985384.0</v>
      </c>
      <c r="L59" s="10">
        <v>1.0</v>
      </c>
      <c r="M59" s="10" t="s">
        <v>51</v>
      </c>
      <c r="N59" s="10">
        <v>1.0</v>
      </c>
      <c r="O59" s="10" t="s">
        <v>51</v>
      </c>
      <c r="P59" s="18" t="s">
        <v>73</v>
      </c>
      <c r="Q59" s="18">
        <f t="shared" si="8"/>
        <v>1985384</v>
      </c>
      <c r="R59" s="10">
        <v>0.5</v>
      </c>
      <c r="S59" s="10">
        <v>0.8</v>
      </c>
    </row>
    <row r="60">
      <c r="A60" s="10" t="s">
        <v>272</v>
      </c>
      <c r="B60" s="10" t="s">
        <v>260</v>
      </c>
      <c r="C60" s="12" t="s">
        <v>27</v>
      </c>
      <c r="D60" s="10">
        <v>1.0</v>
      </c>
      <c r="E60" s="10" t="s">
        <v>32</v>
      </c>
      <c r="F60" s="10" t="s">
        <v>114</v>
      </c>
      <c r="G60" s="22">
        <v>220.3</v>
      </c>
      <c r="H60" s="22" t="s">
        <v>47</v>
      </c>
      <c r="I60" s="22">
        <v>2010.0</v>
      </c>
      <c r="J60" s="22" t="s">
        <v>274</v>
      </c>
      <c r="K60" s="17">
        <v>194311.0</v>
      </c>
      <c r="L60" s="10">
        <v>1.0</v>
      </c>
      <c r="M60" s="10" t="s">
        <v>51</v>
      </c>
      <c r="N60" s="10">
        <v>1.0</v>
      </c>
      <c r="O60" s="10" t="s">
        <v>51</v>
      </c>
      <c r="P60" s="18" t="s">
        <v>73</v>
      </c>
      <c r="Q60" s="18">
        <f t="shared" si="8"/>
        <v>194311</v>
      </c>
      <c r="R60" s="10">
        <v>0.5</v>
      </c>
      <c r="S60" s="10">
        <v>0.8</v>
      </c>
    </row>
    <row r="61">
      <c r="A61" s="10" t="s">
        <v>275</v>
      </c>
      <c r="B61" s="10" t="s">
        <v>276</v>
      </c>
      <c r="C61" s="12" t="s">
        <v>27</v>
      </c>
      <c r="D61" s="10">
        <v>0.0</v>
      </c>
      <c r="E61" s="10" t="s">
        <v>32</v>
      </c>
      <c r="F61" s="10" t="s">
        <v>114</v>
      </c>
      <c r="G61" s="22">
        <v>3.86</v>
      </c>
      <c r="H61" s="22" t="s">
        <v>47</v>
      </c>
      <c r="I61" s="22">
        <v>2012.0</v>
      </c>
      <c r="J61" s="22" t="s">
        <v>279</v>
      </c>
      <c r="K61" s="17">
        <v>58915.0</v>
      </c>
      <c r="L61" s="10">
        <v>1.0</v>
      </c>
      <c r="M61" s="10" t="s">
        <v>51</v>
      </c>
      <c r="N61" s="10">
        <v>1.0</v>
      </c>
      <c r="O61" s="10" t="s">
        <v>51</v>
      </c>
      <c r="P61" s="18" t="s">
        <v>73</v>
      </c>
      <c r="Q61" s="18">
        <f t="shared" si="8"/>
        <v>58915</v>
      </c>
      <c r="R61" s="10">
        <v>0.5</v>
      </c>
      <c r="S61" s="10">
        <v>0.8</v>
      </c>
    </row>
    <row r="62">
      <c r="A62" s="10" t="s">
        <v>282</v>
      </c>
      <c r="B62" s="10" t="s">
        <v>283</v>
      </c>
      <c r="C62" s="12" t="s">
        <v>27</v>
      </c>
      <c r="D62" s="10">
        <v>0.0</v>
      </c>
      <c r="E62" s="10" t="s">
        <v>32</v>
      </c>
      <c r="F62" s="10" t="s">
        <v>175</v>
      </c>
      <c r="G62" s="10">
        <v>0.09</v>
      </c>
      <c r="H62" s="10" t="s">
        <v>47</v>
      </c>
      <c r="I62" s="10">
        <v>2016.0</v>
      </c>
      <c r="J62" s="35" t="s">
        <v>64</v>
      </c>
      <c r="K62" s="35">
        <v>2.67172103E9</v>
      </c>
      <c r="L62" s="10">
        <v>1.0</v>
      </c>
      <c r="M62" s="10" t="s">
        <v>51</v>
      </c>
      <c r="N62" s="10">
        <v>1.0</v>
      </c>
      <c r="O62" s="10" t="s">
        <v>51</v>
      </c>
      <c r="P62" s="18" t="s">
        <v>73</v>
      </c>
      <c r="Q62" s="18">
        <f t="shared" si="8"/>
        <v>2671721030</v>
      </c>
      <c r="R62" s="10">
        <v>0.08</v>
      </c>
      <c r="S62" s="10">
        <v>0.8</v>
      </c>
    </row>
    <row r="63">
      <c r="A63" s="10" t="s">
        <v>285</v>
      </c>
      <c r="B63" s="10" t="s">
        <v>286</v>
      </c>
      <c r="C63" s="12" t="s">
        <v>27</v>
      </c>
      <c r="D63" s="10">
        <v>0.0</v>
      </c>
      <c r="E63" s="10" t="s">
        <v>32</v>
      </c>
      <c r="F63" s="10" t="s">
        <v>175</v>
      </c>
      <c r="G63" s="10">
        <v>0.09</v>
      </c>
      <c r="H63" s="10" t="s">
        <v>47</v>
      </c>
      <c r="I63" s="10">
        <v>2016.0</v>
      </c>
      <c r="J63" s="35" t="s">
        <v>64</v>
      </c>
      <c r="K63" s="35">
        <v>2.67172103E9</v>
      </c>
      <c r="L63" s="10">
        <v>1.0</v>
      </c>
      <c r="M63" s="10" t="s">
        <v>51</v>
      </c>
      <c r="N63" s="10">
        <v>1.0</v>
      </c>
      <c r="O63" s="10" t="s">
        <v>51</v>
      </c>
      <c r="P63" s="18" t="s">
        <v>73</v>
      </c>
      <c r="Q63" s="18">
        <f t="shared" si="8"/>
        <v>2671721030</v>
      </c>
      <c r="R63" s="10">
        <v>0.08</v>
      </c>
      <c r="S63" s="10">
        <v>0.8</v>
      </c>
    </row>
    <row r="64">
      <c r="A64" s="10" t="s">
        <v>287</v>
      </c>
      <c r="B64" s="10" t="s">
        <v>288</v>
      </c>
      <c r="C64" s="12" t="s">
        <v>27</v>
      </c>
      <c r="D64" s="10">
        <v>0.0</v>
      </c>
      <c r="E64" s="23" t="s">
        <v>194</v>
      </c>
      <c r="F64" s="10" t="s">
        <v>114</v>
      </c>
      <c r="G64" s="10">
        <v>0.14</v>
      </c>
      <c r="H64" s="10" t="s">
        <v>47</v>
      </c>
      <c r="I64" s="10">
        <v>2012.0</v>
      </c>
      <c r="J64" s="10" t="s">
        <v>64</v>
      </c>
      <c r="K64" s="17">
        <v>3.86443135E8</v>
      </c>
      <c r="L64" s="10">
        <v>1.0</v>
      </c>
      <c r="M64" s="10" t="s">
        <v>51</v>
      </c>
      <c r="N64" s="10">
        <v>1.0</v>
      </c>
      <c r="O64" s="10" t="s">
        <v>51</v>
      </c>
      <c r="P64" s="18" t="s">
        <v>73</v>
      </c>
      <c r="Q64" s="18">
        <f t="shared" si="8"/>
        <v>386443135</v>
      </c>
      <c r="R64" s="10">
        <v>0.5</v>
      </c>
      <c r="S64" s="10">
        <v>0.8</v>
      </c>
    </row>
    <row r="65">
      <c r="A65" s="10" t="s">
        <v>290</v>
      </c>
      <c r="B65" s="10" t="s">
        <v>291</v>
      </c>
      <c r="C65" s="12" t="s">
        <v>27</v>
      </c>
      <c r="D65" s="10">
        <v>0.0</v>
      </c>
      <c r="E65" s="10" t="s">
        <v>32</v>
      </c>
      <c r="F65" s="10" t="s">
        <v>114</v>
      </c>
      <c r="G65" s="10">
        <v>15.35</v>
      </c>
      <c r="H65" s="22" t="s">
        <v>36</v>
      </c>
      <c r="I65" s="10">
        <v>2011.0</v>
      </c>
      <c r="J65" s="22" t="s">
        <v>44</v>
      </c>
      <c r="K65" s="17">
        <v>2.67172103E9</v>
      </c>
      <c r="L65" s="10">
        <v>0.003</v>
      </c>
      <c r="M65" s="10" t="s">
        <v>51</v>
      </c>
      <c r="N65" s="10">
        <v>1.0</v>
      </c>
      <c r="O65" s="10" t="s">
        <v>51</v>
      </c>
      <c r="P65" s="18" t="s">
        <v>83</v>
      </c>
      <c r="Q65" s="25">
        <f t="shared" si="8"/>
        <v>8015163.09</v>
      </c>
      <c r="R65" s="10">
        <v>0.08</v>
      </c>
      <c r="S65" s="10">
        <v>0.8</v>
      </c>
    </row>
    <row r="66">
      <c r="A66" s="10" t="s">
        <v>296</v>
      </c>
      <c r="B66" s="10" t="s">
        <v>297</v>
      </c>
      <c r="C66" s="12" t="s">
        <v>27</v>
      </c>
      <c r="D66" s="10">
        <v>1.0</v>
      </c>
      <c r="E66" s="10" t="s">
        <v>32</v>
      </c>
      <c r="F66" s="10" t="s">
        <v>175</v>
      </c>
      <c r="G66" s="10">
        <v>0.53</v>
      </c>
      <c r="H66" s="10" t="s">
        <v>47</v>
      </c>
      <c r="I66" s="10">
        <v>2016.0</v>
      </c>
      <c r="J66" s="10" t="s">
        <v>64</v>
      </c>
      <c r="K66" s="17">
        <v>3.7764147244435334E8</v>
      </c>
      <c r="L66" s="10">
        <v>0.87786</v>
      </c>
      <c r="M66" s="10" t="s">
        <v>121</v>
      </c>
      <c r="N66" s="10">
        <v>1.0</v>
      </c>
      <c r="O66" s="10" t="s">
        <v>51</v>
      </c>
      <c r="P66" s="18" t="s">
        <v>83</v>
      </c>
      <c r="Q66" s="18">
        <f t="shared" si="8"/>
        <v>331516343</v>
      </c>
      <c r="R66" s="10">
        <v>0.33</v>
      </c>
      <c r="S66" s="10">
        <v>0.8</v>
      </c>
    </row>
    <row r="67">
      <c r="A67" s="10" t="s">
        <v>300</v>
      </c>
      <c r="B67" s="10" t="s">
        <v>301</v>
      </c>
      <c r="C67" s="12" t="s">
        <v>71</v>
      </c>
      <c r="D67" s="10">
        <v>1.0</v>
      </c>
      <c r="E67" s="10" t="s">
        <v>32</v>
      </c>
      <c r="F67" s="20" t="s">
        <v>57</v>
      </c>
      <c r="G67" s="10">
        <v>0.43</v>
      </c>
      <c r="H67" s="10" t="s">
        <v>47</v>
      </c>
      <c r="I67" s="10">
        <v>2016.0</v>
      </c>
      <c r="J67" s="10" t="s">
        <v>64</v>
      </c>
      <c r="K67" s="17">
        <v>8.5725346E7</v>
      </c>
      <c r="L67" s="10">
        <v>1.0</v>
      </c>
      <c r="M67" s="19" t="s">
        <v>54</v>
      </c>
      <c r="N67" s="10">
        <v>1.0</v>
      </c>
      <c r="O67" s="10" t="s">
        <v>51</v>
      </c>
      <c r="P67" s="18" t="s">
        <v>52</v>
      </c>
      <c r="Q67" s="18">
        <f t="shared" si="8"/>
        <v>85725346</v>
      </c>
      <c r="R67" s="10">
        <v>0.65</v>
      </c>
      <c r="S67" s="10">
        <v>0.8</v>
      </c>
    </row>
    <row r="68">
      <c r="A68" s="10" t="s">
        <v>302</v>
      </c>
      <c r="B68" s="10" t="s">
        <v>303</v>
      </c>
      <c r="C68" s="12" t="s">
        <v>27</v>
      </c>
      <c r="D68" s="10">
        <v>0.0</v>
      </c>
      <c r="E68" s="10" t="s">
        <v>32</v>
      </c>
      <c r="F68" s="10" t="s">
        <v>114</v>
      </c>
      <c r="G68" s="22">
        <v>2.55</v>
      </c>
      <c r="H68" s="22" t="s">
        <v>47</v>
      </c>
      <c r="I68" s="22">
        <v>2008.0</v>
      </c>
      <c r="J68" s="22" t="s">
        <v>111</v>
      </c>
      <c r="K68" s="17">
        <v>158880.0</v>
      </c>
      <c r="L68" s="10">
        <v>1.0</v>
      </c>
      <c r="M68" s="10" t="s">
        <v>51</v>
      </c>
      <c r="N68" s="10">
        <v>1.0</v>
      </c>
      <c r="O68" s="10" t="s">
        <v>51</v>
      </c>
      <c r="P68" s="18" t="s">
        <v>73</v>
      </c>
      <c r="Q68" s="18">
        <f t="shared" si="8"/>
        <v>158880</v>
      </c>
      <c r="R68" s="10">
        <v>0.08</v>
      </c>
      <c r="S68" s="10">
        <v>0.8</v>
      </c>
    </row>
    <row r="69">
      <c r="A69" s="10" t="s">
        <v>306</v>
      </c>
      <c r="B69" s="10" t="s">
        <v>307</v>
      </c>
      <c r="C69" s="12" t="s">
        <v>27</v>
      </c>
      <c r="D69" s="10">
        <v>0.0</v>
      </c>
      <c r="E69" s="10" t="s">
        <v>32</v>
      </c>
      <c r="F69" s="20" t="s">
        <v>57</v>
      </c>
      <c r="G69" s="22">
        <v>0.55</v>
      </c>
      <c r="H69" s="22" t="s">
        <v>47</v>
      </c>
      <c r="I69" s="22">
        <v>2012.0</v>
      </c>
      <c r="J69" s="22" t="s">
        <v>136</v>
      </c>
      <c r="K69" s="17">
        <v>2.671721029E9</v>
      </c>
      <c r="L69" s="10">
        <v>0.2</v>
      </c>
      <c r="M69" s="10" t="s">
        <v>308</v>
      </c>
      <c r="N69" s="10">
        <v>1.0</v>
      </c>
      <c r="O69" s="10" t="s">
        <v>51</v>
      </c>
      <c r="P69" s="18" t="s">
        <v>83</v>
      </c>
      <c r="Q69" s="18">
        <f t="shared" si="8"/>
        <v>534344205.8</v>
      </c>
      <c r="R69" s="10">
        <v>0.62</v>
      </c>
      <c r="S69" s="10">
        <v>0.8</v>
      </c>
    </row>
    <row r="70">
      <c r="A70" s="10" t="s">
        <v>310</v>
      </c>
      <c r="B70" s="10" t="s">
        <v>311</v>
      </c>
      <c r="C70" s="12" t="s">
        <v>27</v>
      </c>
      <c r="D70" s="10">
        <v>0.0</v>
      </c>
      <c r="E70" s="23" t="s">
        <v>194</v>
      </c>
      <c r="F70" s="10" t="s">
        <v>114</v>
      </c>
      <c r="G70" s="10">
        <v>14.35</v>
      </c>
      <c r="H70" s="10" t="s">
        <v>47</v>
      </c>
      <c r="I70" s="10">
        <v>2016.0</v>
      </c>
      <c r="J70" s="10" t="s">
        <v>64</v>
      </c>
      <c r="K70" s="17">
        <v>5.8935023E7</v>
      </c>
      <c r="L70" s="10">
        <v>1.0</v>
      </c>
      <c r="M70" s="10" t="s">
        <v>51</v>
      </c>
      <c r="N70" s="10">
        <v>1.0</v>
      </c>
      <c r="O70" s="10" t="s">
        <v>51</v>
      </c>
      <c r="P70" s="18" t="s">
        <v>73</v>
      </c>
      <c r="Q70" s="18">
        <f t="shared" si="8"/>
        <v>58935023</v>
      </c>
      <c r="R70" s="10">
        <v>0.08</v>
      </c>
      <c r="S70" s="10">
        <v>0.8</v>
      </c>
    </row>
    <row r="71">
      <c r="A71" s="10" t="s">
        <v>312</v>
      </c>
      <c r="B71" s="10" t="s">
        <v>313</v>
      </c>
      <c r="C71" s="12" t="s">
        <v>27</v>
      </c>
      <c r="D71" s="10">
        <v>0.0</v>
      </c>
      <c r="E71" s="10" t="s">
        <v>32</v>
      </c>
      <c r="F71" s="10" t="s">
        <v>114</v>
      </c>
      <c r="G71" s="10">
        <v>14.35</v>
      </c>
      <c r="H71" s="10" t="s">
        <v>47</v>
      </c>
      <c r="I71" s="10">
        <v>2016.0</v>
      </c>
      <c r="J71" s="10" t="s">
        <v>64</v>
      </c>
      <c r="K71" s="17">
        <v>5.8935023E7</v>
      </c>
      <c r="L71" s="10">
        <v>1.0</v>
      </c>
      <c r="M71" s="10" t="s">
        <v>51</v>
      </c>
      <c r="N71" s="10">
        <v>1.0</v>
      </c>
      <c r="O71" s="10" t="s">
        <v>51</v>
      </c>
      <c r="P71" s="18" t="s">
        <v>73</v>
      </c>
      <c r="Q71" s="18">
        <f t="shared" si="8"/>
        <v>58935023</v>
      </c>
      <c r="R71" s="10">
        <v>0.08</v>
      </c>
      <c r="S71" s="10">
        <v>0.8</v>
      </c>
    </row>
    <row r="72">
      <c r="A72" s="10" t="s">
        <v>314</v>
      </c>
      <c r="B72" s="10" t="s">
        <v>315</v>
      </c>
      <c r="C72" s="12" t="s">
        <v>27</v>
      </c>
      <c r="D72" s="10">
        <v>0.0</v>
      </c>
      <c r="E72" s="23" t="s">
        <v>194</v>
      </c>
      <c r="F72" s="10" t="s">
        <v>114</v>
      </c>
      <c r="G72" s="10">
        <v>14.35</v>
      </c>
      <c r="H72" s="10" t="s">
        <v>47</v>
      </c>
      <c r="I72" s="10">
        <v>2016.0</v>
      </c>
      <c r="J72" s="10" t="s">
        <v>64</v>
      </c>
      <c r="K72" s="17">
        <v>5.8935023E7</v>
      </c>
      <c r="L72" s="10">
        <v>1.0</v>
      </c>
      <c r="M72" s="10" t="s">
        <v>51</v>
      </c>
      <c r="N72" s="10">
        <v>1.0</v>
      </c>
      <c r="O72" s="10" t="s">
        <v>51</v>
      </c>
      <c r="P72" s="18" t="s">
        <v>73</v>
      </c>
      <c r="Q72" s="18">
        <f t="shared" si="8"/>
        <v>58935023</v>
      </c>
      <c r="R72" s="10">
        <v>0.08</v>
      </c>
      <c r="S72" s="10">
        <v>0.8</v>
      </c>
    </row>
    <row r="73">
      <c r="A73" s="10" t="s">
        <v>318</v>
      </c>
      <c r="B73" s="10" t="s">
        <v>319</v>
      </c>
      <c r="C73" s="12" t="s">
        <v>27</v>
      </c>
      <c r="D73" s="10">
        <v>0.0</v>
      </c>
      <c r="E73" s="23" t="s">
        <v>194</v>
      </c>
      <c r="F73" s="10" t="s">
        <v>114</v>
      </c>
      <c r="G73" s="10">
        <v>14.35</v>
      </c>
      <c r="H73" s="10" t="s">
        <v>47</v>
      </c>
      <c r="I73" s="10">
        <v>2016.0</v>
      </c>
      <c r="J73" s="10" t="s">
        <v>64</v>
      </c>
      <c r="K73" s="17">
        <v>5.8935023E7</v>
      </c>
      <c r="L73" s="10">
        <v>1.0</v>
      </c>
      <c r="M73" s="10" t="s">
        <v>51</v>
      </c>
      <c r="N73" s="10">
        <v>1.0</v>
      </c>
      <c r="O73" s="10" t="s">
        <v>51</v>
      </c>
      <c r="P73" s="18" t="s">
        <v>73</v>
      </c>
      <c r="Q73" s="18">
        <f t="shared" si="8"/>
        <v>58935023</v>
      </c>
      <c r="R73" s="10">
        <v>0.08</v>
      </c>
      <c r="S73" s="10">
        <v>0.8</v>
      </c>
    </row>
    <row r="74">
      <c r="A74" s="10" t="s">
        <v>320</v>
      </c>
      <c r="B74" s="10" t="s">
        <v>321</v>
      </c>
      <c r="C74" s="12" t="s">
        <v>27</v>
      </c>
      <c r="D74" s="10">
        <v>0.0</v>
      </c>
      <c r="E74" s="23" t="s">
        <v>194</v>
      </c>
      <c r="F74" s="10" t="s">
        <v>114</v>
      </c>
      <c r="G74" s="10">
        <v>14.35</v>
      </c>
      <c r="H74" s="10" t="s">
        <v>47</v>
      </c>
      <c r="I74" s="10">
        <v>2016.0</v>
      </c>
      <c r="J74" s="10" t="s">
        <v>64</v>
      </c>
      <c r="K74" s="17">
        <v>5.8935023E7</v>
      </c>
      <c r="L74" s="10">
        <v>1.0</v>
      </c>
      <c r="M74" s="10" t="s">
        <v>51</v>
      </c>
      <c r="N74" s="10">
        <v>1.0</v>
      </c>
      <c r="O74" s="10" t="s">
        <v>51</v>
      </c>
      <c r="P74" s="18" t="s">
        <v>73</v>
      </c>
      <c r="Q74" s="18">
        <f t="shared" si="8"/>
        <v>58935023</v>
      </c>
      <c r="R74" s="10">
        <v>0.08</v>
      </c>
      <c r="S74" s="10">
        <v>0.8</v>
      </c>
    </row>
    <row r="75">
      <c r="A75" s="10" t="s">
        <v>325</v>
      </c>
      <c r="B75" s="10" t="s">
        <v>327</v>
      </c>
      <c r="C75" s="12" t="s">
        <v>27</v>
      </c>
      <c r="D75" s="10">
        <v>0.0</v>
      </c>
      <c r="E75" s="23" t="s">
        <v>194</v>
      </c>
      <c r="F75" s="10" t="s">
        <v>114</v>
      </c>
      <c r="G75" s="10">
        <v>14.35</v>
      </c>
      <c r="H75" s="10" t="s">
        <v>47</v>
      </c>
      <c r="I75" s="10">
        <v>2016.0</v>
      </c>
      <c r="J75" s="10" t="s">
        <v>64</v>
      </c>
      <c r="K75" s="17">
        <v>5.8935023E7</v>
      </c>
      <c r="L75" s="10">
        <v>1.0</v>
      </c>
      <c r="M75" s="10" t="s">
        <v>51</v>
      </c>
      <c r="N75" s="10">
        <v>1.0</v>
      </c>
      <c r="O75" s="10" t="s">
        <v>51</v>
      </c>
      <c r="P75" s="18" t="s">
        <v>73</v>
      </c>
      <c r="Q75" s="18">
        <f t="shared" si="8"/>
        <v>58935023</v>
      </c>
      <c r="R75" s="10">
        <v>0.08</v>
      </c>
      <c r="S75" s="10">
        <v>0.8</v>
      </c>
    </row>
    <row r="76">
      <c r="A76" s="10" t="s">
        <v>328</v>
      </c>
      <c r="B76" s="10" t="s">
        <v>329</v>
      </c>
      <c r="C76" s="12" t="s">
        <v>27</v>
      </c>
      <c r="D76" s="10">
        <v>0.0</v>
      </c>
      <c r="E76" s="23" t="s">
        <v>194</v>
      </c>
      <c r="F76" s="10" t="s">
        <v>114</v>
      </c>
      <c r="G76" s="10">
        <v>14.35</v>
      </c>
      <c r="H76" s="10" t="s">
        <v>47</v>
      </c>
      <c r="I76" s="10">
        <v>2016.0</v>
      </c>
      <c r="J76" s="10" t="s">
        <v>64</v>
      </c>
      <c r="K76" s="17">
        <v>5.8935023E7</v>
      </c>
      <c r="L76" s="10">
        <v>1.0</v>
      </c>
      <c r="M76" s="10" t="s">
        <v>51</v>
      </c>
      <c r="N76" s="10">
        <v>1.0</v>
      </c>
      <c r="O76" s="10" t="s">
        <v>51</v>
      </c>
      <c r="P76" s="18" t="s">
        <v>73</v>
      </c>
      <c r="Q76" s="18">
        <f t="shared" si="8"/>
        <v>58935023</v>
      </c>
      <c r="R76" s="10">
        <v>0.08</v>
      </c>
      <c r="S76" s="10">
        <v>0.8</v>
      </c>
    </row>
    <row r="77">
      <c r="A77" s="10" t="s">
        <v>331</v>
      </c>
      <c r="B77" s="10" t="s">
        <v>332</v>
      </c>
      <c r="C77" s="12" t="s">
        <v>27</v>
      </c>
      <c r="D77" s="10">
        <v>0.0</v>
      </c>
      <c r="E77" s="23" t="s">
        <v>194</v>
      </c>
      <c r="F77" s="10" t="s">
        <v>114</v>
      </c>
      <c r="G77" s="10">
        <v>14.35</v>
      </c>
      <c r="H77" s="10" t="s">
        <v>47</v>
      </c>
      <c r="I77" s="10">
        <v>2016.0</v>
      </c>
      <c r="J77" s="10" t="s">
        <v>64</v>
      </c>
      <c r="K77" s="17">
        <v>5.8935023E7</v>
      </c>
      <c r="L77" s="10">
        <v>1.0</v>
      </c>
      <c r="M77" s="10" t="s">
        <v>51</v>
      </c>
      <c r="N77" s="10">
        <v>1.0</v>
      </c>
      <c r="O77" s="10" t="s">
        <v>51</v>
      </c>
      <c r="P77" s="18" t="s">
        <v>73</v>
      </c>
      <c r="Q77" s="18">
        <f t="shared" si="8"/>
        <v>58935023</v>
      </c>
      <c r="R77" s="10">
        <v>0.08</v>
      </c>
      <c r="S77" s="10">
        <v>0.8</v>
      </c>
    </row>
    <row r="78">
      <c r="A78" s="10" t="s">
        <v>335</v>
      </c>
      <c r="B78" s="10" t="s">
        <v>336</v>
      </c>
      <c r="C78" s="12" t="s">
        <v>27</v>
      </c>
      <c r="D78" s="10">
        <v>0.0</v>
      </c>
      <c r="E78" s="10" t="s">
        <v>32</v>
      </c>
      <c r="F78" s="10" t="s">
        <v>175</v>
      </c>
      <c r="G78" s="10">
        <v>15.35</v>
      </c>
      <c r="H78" s="22" t="s">
        <v>36</v>
      </c>
      <c r="I78" s="22">
        <v>2010.0</v>
      </c>
      <c r="J78" s="22" t="s">
        <v>44</v>
      </c>
      <c r="K78" s="30">
        <v>1.40012842E9</v>
      </c>
      <c r="L78" s="10">
        <v>0.05</v>
      </c>
      <c r="M78" s="10" t="s">
        <v>420</v>
      </c>
      <c r="N78" s="10">
        <v>1.0</v>
      </c>
      <c r="O78" s="10" t="s">
        <v>51</v>
      </c>
      <c r="P78" s="18" t="s">
        <v>83</v>
      </c>
      <c r="Q78" s="17">
        <f t="shared" si="8"/>
        <v>70006421</v>
      </c>
      <c r="R78" s="10">
        <v>0.03</v>
      </c>
      <c r="S78" s="10">
        <v>0.8</v>
      </c>
    </row>
    <row r="79">
      <c r="A79" s="10" t="s">
        <v>338</v>
      </c>
      <c r="B79" s="10" t="s">
        <v>339</v>
      </c>
      <c r="C79" s="12" t="s">
        <v>71</v>
      </c>
      <c r="D79" s="10">
        <v>1.0</v>
      </c>
      <c r="E79" s="23" t="s">
        <v>194</v>
      </c>
      <c r="F79" s="20" t="s">
        <v>57</v>
      </c>
      <c r="G79" s="31">
        <f>435.79/1000</f>
        <v>0.43579</v>
      </c>
      <c r="H79" s="10" t="s">
        <v>47</v>
      </c>
      <c r="I79" s="10">
        <v>2007.0</v>
      </c>
      <c r="J79" s="10" t="s">
        <v>346</v>
      </c>
      <c r="K79" s="30">
        <v>8.572534587174037E7</v>
      </c>
      <c r="L79" s="27">
        <v>0.889726419</v>
      </c>
      <c r="M79" s="10" t="s">
        <v>89</v>
      </c>
      <c r="N79" s="10">
        <v>1.0</v>
      </c>
      <c r="O79" s="10" t="s">
        <v>51</v>
      </c>
      <c r="P79" s="18" t="s">
        <v>83</v>
      </c>
      <c r="Q79" s="17">
        <f t="shared" si="8"/>
        <v>76272105</v>
      </c>
      <c r="R79" s="10">
        <v>0.5</v>
      </c>
      <c r="S79" s="10">
        <v>0.8</v>
      </c>
    </row>
    <row r="80">
      <c r="A80" s="10" t="s">
        <v>349</v>
      </c>
      <c r="B80" s="10" t="s">
        <v>350</v>
      </c>
      <c r="C80" s="12" t="s">
        <v>27</v>
      </c>
      <c r="D80" s="10">
        <v>1.0</v>
      </c>
      <c r="E80" s="23" t="s">
        <v>186</v>
      </c>
      <c r="F80" s="20" t="s">
        <v>57</v>
      </c>
      <c r="G80" s="10">
        <v>138.72</v>
      </c>
      <c r="H80" s="22" t="s">
        <v>77</v>
      </c>
      <c r="I80" s="22">
        <v>2010.0</v>
      </c>
      <c r="J80" s="22" t="s">
        <v>44</v>
      </c>
      <c r="K80" s="30">
        <f t="shared" ref="K80:K84" si="10">Q80/N80/L80</f>
        <v>40171515</v>
      </c>
      <c r="L80" s="10">
        <v>0.3333333333333333</v>
      </c>
      <c r="M80" s="10" t="s">
        <v>352</v>
      </c>
      <c r="N80" s="10">
        <v>1.0</v>
      </c>
      <c r="O80" s="10" t="s">
        <v>51</v>
      </c>
      <c r="P80" s="18" t="s">
        <v>83</v>
      </c>
      <c r="Q80" s="17">
        <v>1.3390505E7</v>
      </c>
      <c r="R80" s="10">
        <v>0.6612</v>
      </c>
      <c r="S80" s="10">
        <v>0.8</v>
      </c>
    </row>
    <row r="81">
      <c r="A81" s="10" t="s">
        <v>353</v>
      </c>
      <c r="B81" s="10" t="s">
        <v>354</v>
      </c>
      <c r="C81" s="12" t="s">
        <v>27</v>
      </c>
      <c r="D81" s="10">
        <v>1.0</v>
      </c>
      <c r="E81" s="23" t="s">
        <v>186</v>
      </c>
      <c r="F81" s="20" t="s">
        <v>57</v>
      </c>
      <c r="G81" s="10">
        <v>7.86</v>
      </c>
      <c r="H81" s="10" t="s">
        <v>47</v>
      </c>
      <c r="I81" s="10">
        <v>1999.0</v>
      </c>
      <c r="J81" s="10" t="s">
        <v>88</v>
      </c>
      <c r="K81" s="30">
        <f t="shared" si="10"/>
        <v>286345908</v>
      </c>
      <c r="L81" s="10">
        <v>1.0</v>
      </c>
      <c r="M81" s="10" t="s">
        <v>51</v>
      </c>
      <c r="N81" s="10">
        <v>1.0</v>
      </c>
      <c r="O81" s="10" t="s">
        <v>51</v>
      </c>
      <c r="P81" s="18" t="s">
        <v>73</v>
      </c>
      <c r="Q81" s="17">
        <v>2.86345908E8</v>
      </c>
      <c r="R81" s="10">
        <v>0.6612</v>
      </c>
      <c r="S81" s="10">
        <v>0.8</v>
      </c>
    </row>
    <row r="82">
      <c r="A82" s="10" t="s">
        <v>355</v>
      </c>
      <c r="B82" s="13" t="s">
        <v>356</v>
      </c>
      <c r="C82" s="12" t="s">
        <v>27</v>
      </c>
      <c r="D82" s="10">
        <v>1.0</v>
      </c>
      <c r="E82" s="23" t="s">
        <v>186</v>
      </c>
      <c r="F82" s="20" t="s">
        <v>57</v>
      </c>
      <c r="G82" s="25">
        <v>1.7</v>
      </c>
      <c r="H82" s="10" t="s">
        <v>47</v>
      </c>
      <c r="I82" s="10">
        <v>2016.0</v>
      </c>
      <c r="J82" s="10" t="s">
        <v>64</v>
      </c>
      <c r="K82" s="29">
        <f t="shared" si="10"/>
        <v>59505750</v>
      </c>
      <c r="L82" s="10">
        <v>0.1</v>
      </c>
      <c r="M82" s="10" t="s">
        <v>357</v>
      </c>
      <c r="N82" s="10">
        <v>0.4</v>
      </c>
      <c r="O82" s="10" t="s">
        <v>358</v>
      </c>
      <c r="P82" s="18" t="s">
        <v>83</v>
      </c>
      <c r="Q82" s="10">
        <v>2380230.0</v>
      </c>
      <c r="R82" s="10">
        <v>0.38</v>
      </c>
      <c r="S82" s="10">
        <v>0.8</v>
      </c>
    </row>
    <row r="83">
      <c r="A83" s="10" t="s">
        <v>359</v>
      </c>
      <c r="B83" s="10" t="s">
        <v>360</v>
      </c>
      <c r="C83" s="12" t="s">
        <v>361</v>
      </c>
      <c r="D83" s="10">
        <v>0.0</v>
      </c>
      <c r="E83" s="23" t="s">
        <v>194</v>
      </c>
      <c r="F83" s="10" t="s">
        <v>114</v>
      </c>
      <c r="G83" s="10">
        <v>315.76</v>
      </c>
      <c r="H83" s="10" t="s">
        <v>47</v>
      </c>
      <c r="I83" s="10">
        <v>2008.0</v>
      </c>
      <c r="J83" s="10" t="s">
        <v>267</v>
      </c>
      <c r="K83" s="30">
        <f t="shared" si="10"/>
        <v>58334375</v>
      </c>
      <c r="L83" s="10">
        <v>0.04</v>
      </c>
      <c r="M83" s="10" t="s">
        <v>362</v>
      </c>
      <c r="N83" s="10">
        <v>1.0</v>
      </c>
      <c r="O83" s="19" t="s">
        <v>54</v>
      </c>
      <c r="P83" s="18" t="s">
        <v>172</v>
      </c>
      <c r="Q83" s="17">
        <v>2333375.0</v>
      </c>
      <c r="R83" s="10">
        <v>0.5</v>
      </c>
      <c r="S83" s="10">
        <v>0.8</v>
      </c>
    </row>
    <row r="84">
      <c r="A84" s="10" t="s">
        <v>364</v>
      </c>
      <c r="B84" s="10" t="s">
        <v>365</v>
      </c>
      <c r="C84" s="12" t="s">
        <v>361</v>
      </c>
      <c r="D84" s="10">
        <v>1.0</v>
      </c>
      <c r="E84" s="10" t="s">
        <v>32</v>
      </c>
      <c r="F84" s="10" t="s">
        <v>33</v>
      </c>
      <c r="G84" s="10">
        <f>219/2</f>
        <v>109.5</v>
      </c>
      <c r="H84" s="10" t="s">
        <v>47</v>
      </c>
      <c r="I84" s="10">
        <v>2012.0</v>
      </c>
      <c r="J84" s="10" t="s">
        <v>64</v>
      </c>
      <c r="K84" s="30">
        <f t="shared" si="10"/>
        <v>30624506</v>
      </c>
      <c r="L84" s="10">
        <v>0.5</v>
      </c>
      <c r="M84" s="10" t="s">
        <v>366</v>
      </c>
      <c r="N84" s="10">
        <v>1.0</v>
      </c>
      <c r="O84" s="10" t="s">
        <v>51</v>
      </c>
      <c r="P84" s="18" t="s">
        <v>83</v>
      </c>
      <c r="Q84" s="17">
        <v>1.5312253E7</v>
      </c>
      <c r="R84" s="10">
        <v>0.03</v>
      </c>
      <c r="S84" s="10">
        <v>0.8</v>
      </c>
    </row>
    <row r="85">
      <c r="A85" s="10" t="s">
        <v>367</v>
      </c>
      <c r="B85" s="10" t="s">
        <v>368</v>
      </c>
      <c r="C85" s="12" t="s">
        <v>361</v>
      </c>
      <c r="D85" s="10">
        <v>1.0</v>
      </c>
      <c r="E85" s="23" t="s">
        <v>186</v>
      </c>
      <c r="F85" s="20" t="s">
        <v>57</v>
      </c>
      <c r="G85" s="10" t="s">
        <v>51</v>
      </c>
      <c r="H85" s="10" t="s">
        <v>51</v>
      </c>
      <c r="I85" s="10" t="s">
        <v>51</v>
      </c>
      <c r="J85" s="10" t="s">
        <v>51</v>
      </c>
      <c r="K85" s="45" t="s">
        <v>51</v>
      </c>
      <c r="L85" s="10" t="s">
        <v>51</v>
      </c>
      <c r="M85" s="10" t="s">
        <v>51</v>
      </c>
      <c r="N85" s="10" t="s">
        <v>51</v>
      </c>
      <c r="O85" s="10" t="s">
        <v>51</v>
      </c>
      <c r="P85" s="18" t="s">
        <v>51</v>
      </c>
      <c r="Q85" s="10" t="s">
        <v>51</v>
      </c>
      <c r="R85" s="10" t="s">
        <v>51</v>
      </c>
      <c r="S85" s="10" t="s">
        <v>51</v>
      </c>
    </row>
    <row r="86">
      <c r="A86" s="10" t="s">
        <v>371</v>
      </c>
      <c r="B86" s="10" t="s">
        <v>372</v>
      </c>
      <c r="C86" s="12" t="s">
        <v>361</v>
      </c>
      <c r="D86" s="10">
        <v>1.0</v>
      </c>
      <c r="E86" s="23" t="s">
        <v>186</v>
      </c>
      <c r="F86" s="20" t="s">
        <v>57</v>
      </c>
      <c r="G86" s="10" t="s">
        <v>51</v>
      </c>
      <c r="H86" s="10" t="s">
        <v>51</v>
      </c>
      <c r="I86" s="10" t="s">
        <v>51</v>
      </c>
      <c r="J86" s="10" t="s">
        <v>51</v>
      </c>
      <c r="K86" s="45" t="s">
        <v>51</v>
      </c>
      <c r="L86" s="10" t="s">
        <v>51</v>
      </c>
      <c r="M86" s="10" t="s">
        <v>51</v>
      </c>
      <c r="N86" s="10" t="s">
        <v>51</v>
      </c>
      <c r="O86" s="10" t="s">
        <v>51</v>
      </c>
      <c r="P86" s="18" t="s">
        <v>51</v>
      </c>
      <c r="Q86" s="10" t="s">
        <v>51</v>
      </c>
      <c r="R86" s="10" t="s">
        <v>51</v>
      </c>
      <c r="S86" s="10" t="s">
        <v>51</v>
      </c>
    </row>
    <row r="87">
      <c r="A87" s="10" t="s">
        <v>373</v>
      </c>
      <c r="B87" s="10" t="s">
        <v>374</v>
      </c>
      <c r="C87" s="12" t="s">
        <v>361</v>
      </c>
      <c r="D87" s="10">
        <v>1.0</v>
      </c>
      <c r="E87" s="23" t="s">
        <v>194</v>
      </c>
      <c r="F87" s="10" t="s">
        <v>151</v>
      </c>
      <c r="G87" s="10">
        <v>44.63</v>
      </c>
      <c r="H87" s="10" t="s">
        <v>47</v>
      </c>
      <c r="I87" s="10">
        <v>2012.0</v>
      </c>
      <c r="J87" s="10" t="s">
        <v>64</v>
      </c>
      <c r="K87" s="30">
        <f>Q87/N87/L87</f>
        <v>316954.6926</v>
      </c>
      <c r="L87" s="10">
        <v>0.618</v>
      </c>
      <c r="M87" s="10" t="s">
        <v>375</v>
      </c>
      <c r="N87" s="10">
        <v>1.0</v>
      </c>
      <c r="O87" s="10" t="s">
        <v>51</v>
      </c>
      <c r="P87" s="18" t="s">
        <v>83</v>
      </c>
      <c r="Q87" s="17">
        <v>195878.0</v>
      </c>
      <c r="R87" s="10">
        <v>0.2</v>
      </c>
      <c r="S87" s="10">
        <v>0.8</v>
      </c>
    </row>
    <row r="88">
      <c r="A88" s="10" t="s">
        <v>376</v>
      </c>
      <c r="B88" s="10" t="s">
        <v>377</v>
      </c>
      <c r="C88" s="12" t="s">
        <v>71</v>
      </c>
      <c r="D88" s="10">
        <v>1.0</v>
      </c>
      <c r="E88" s="10" t="s">
        <v>32</v>
      </c>
      <c r="F88" s="10" t="s">
        <v>33</v>
      </c>
      <c r="G88" s="10" t="s">
        <v>51</v>
      </c>
      <c r="H88" s="10" t="s">
        <v>51</v>
      </c>
      <c r="I88" s="10" t="s">
        <v>51</v>
      </c>
      <c r="J88" s="10" t="s">
        <v>51</v>
      </c>
      <c r="K88" s="45" t="s">
        <v>51</v>
      </c>
      <c r="L88" s="10" t="s">
        <v>51</v>
      </c>
      <c r="M88" s="10" t="s">
        <v>51</v>
      </c>
      <c r="N88" s="10" t="s">
        <v>51</v>
      </c>
      <c r="O88" s="10" t="s">
        <v>51</v>
      </c>
      <c r="P88" s="18" t="s">
        <v>51</v>
      </c>
      <c r="Q88" s="10" t="s">
        <v>51</v>
      </c>
      <c r="R88" s="10" t="s">
        <v>51</v>
      </c>
      <c r="S88" s="10" t="s">
        <v>51</v>
      </c>
    </row>
    <row r="89">
      <c r="A89" s="10" t="s">
        <v>378</v>
      </c>
      <c r="B89" s="10" t="s">
        <v>379</v>
      </c>
      <c r="C89" s="12" t="s">
        <v>361</v>
      </c>
      <c r="D89" s="10">
        <v>1.0</v>
      </c>
      <c r="E89" s="10" t="s">
        <v>32</v>
      </c>
      <c r="F89" s="10" t="s">
        <v>33</v>
      </c>
      <c r="G89" s="46">
        <v>109.5</v>
      </c>
      <c r="H89" s="10" t="s">
        <v>47</v>
      </c>
      <c r="I89" s="10">
        <v>2012.0</v>
      </c>
      <c r="J89" s="10" t="s">
        <v>64</v>
      </c>
      <c r="K89" s="45">
        <v>1.05141475E8</v>
      </c>
      <c r="L89" s="10">
        <v>0.14</v>
      </c>
      <c r="M89" s="10" t="s">
        <v>382</v>
      </c>
      <c r="N89" s="10">
        <v>1.0</v>
      </c>
      <c r="O89" s="10" t="s">
        <v>51</v>
      </c>
      <c r="P89" s="18" t="s">
        <v>83</v>
      </c>
      <c r="Q89" s="10">
        <f t="shared" ref="Q89:Q90" si="11">K89*L89</f>
        <v>14719806.5</v>
      </c>
      <c r="R89" s="10">
        <v>0.03</v>
      </c>
      <c r="S89" s="10">
        <v>0.8</v>
      </c>
    </row>
    <row r="90">
      <c r="A90" s="10" t="s">
        <v>384</v>
      </c>
      <c r="B90" s="10" t="s">
        <v>385</v>
      </c>
      <c r="C90" s="12" t="s">
        <v>361</v>
      </c>
      <c r="D90" s="10">
        <v>1.0</v>
      </c>
      <c r="E90" s="10" t="s">
        <v>32</v>
      </c>
      <c r="F90" s="10" t="s">
        <v>33</v>
      </c>
      <c r="G90" s="46">
        <v>109.5</v>
      </c>
      <c r="H90" s="10" t="s">
        <v>47</v>
      </c>
      <c r="I90" s="10">
        <v>2012.0</v>
      </c>
      <c r="J90" s="10" t="s">
        <v>64</v>
      </c>
      <c r="K90" s="45">
        <v>3306804.0</v>
      </c>
      <c r="L90" s="10">
        <v>0.01</v>
      </c>
      <c r="M90" s="10" t="s">
        <v>382</v>
      </c>
      <c r="N90" s="10">
        <v>1.0</v>
      </c>
      <c r="O90" s="10" t="s">
        <v>51</v>
      </c>
      <c r="P90" s="18" t="s">
        <v>83</v>
      </c>
      <c r="Q90" s="10">
        <f t="shared" si="11"/>
        <v>33068.04</v>
      </c>
      <c r="R90" s="10">
        <v>0.03</v>
      </c>
      <c r="S90" s="10">
        <v>0.8</v>
      </c>
    </row>
    <row r="91">
      <c r="A91" s="10" t="s">
        <v>387</v>
      </c>
      <c r="B91" s="10" t="s">
        <v>388</v>
      </c>
      <c r="C91" s="12" t="s">
        <v>361</v>
      </c>
      <c r="D91" s="10">
        <v>1.0</v>
      </c>
      <c r="E91" s="23" t="s">
        <v>194</v>
      </c>
      <c r="F91" s="10" t="s">
        <v>175</v>
      </c>
      <c r="G91" s="31">
        <f>(6771.92*0.02/0.022) + (26392.01*0.002/0.022) - (110.99)</f>
        <v>8444.574545</v>
      </c>
      <c r="H91" s="10" t="s">
        <v>47</v>
      </c>
      <c r="I91" s="10">
        <v>2011.0</v>
      </c>
      <c r="J91" s="10" t="s">
        <v>396</v>
      </c>
      <c r="K91" s="30">
        <f t="shared" ref="K91:K103" si="12">Q91/N91/L91</f>
        <v>4690090.909</v>
      </c>
      <c r="L91" s="10">
        <v>0.022</v>
      </c>
      <c r="M91" s="10" t="s">
        <v>399</v>
      </c>
      <c r="N91" s="10">
        <v>1.0</v>
      </c>
      <c r="O91" s="10" t="s">
        <v>51</v>
      </c>
      <c r="P91" s="18" t="s">
        <v>83</v>
      </c>
      <c r="Q91" s="17">
        <v>103182.0</v>
      </c>
      <c r="R91" s="10">
        <v>0.54</v>
      </c>
      <c r="S91" s="10">
        <v>0.8</v>
      </c>
    </row>
    <row r="92">
      <c r="A92" s="10" t="s">
        <v>400</v>
      </c>
      <c r="B92" s="10" t="s">
        <v>401</v>
      </c>
      <c r="C92" s="12" t="s">
        <v>361</v>
      </c>
      <c r="D92" s="10">
        <v>1.0</v>
      </c>
      <c r="E92" s="23" t="s">
        <v>186</v>
      </c>
      <c r="F92" s="10" t="s">
        <v>175</v>
      </c>
      <c r="G92" s="19">
        <f>75.22/3</f>
        <v>25.07333333</v>
      </c>
      <c r="H92" s="10" t="s">
        <v>47</v>
      </c>
      <c r="I92" s="10">
        <v>2004.0</v>
      </c>
      <c r="J92" s="10" t="s">
        <v>136</v>
      </c>
      <c r="K92" s="30">
        <f t="shared" si="12"/>
        <v>86208153</v>
      </c>
      <c r="L92" s="10">
        <v>0.3333333333333333</v>
      </c>
      <c r="M92" s="10" t="s">
        <v>408</v>
      </c>
      <c r="N92" s="10">
        <v>1.0</v>
      </c>
      <c r="O92" s="10" t="s">
        <v>51</v>
      </c>
      <c r="P92" s="18" t="s">
        <v>83</v>
      </c>
      <c r="Q92" s="17">
        <v>2.8736051E7</v>
      </c>
      <c r="R92" s="10">
        <v>0.49</v>
      </c>
      <c r="S92" s="10">
        <v>0.8</v>
      </c>
    </row>
    <row r="93">
      <c r="A93" s="10" t="s">
        <v>409</v>
      </c>
      <c r="B93" s="10" t="s">
        <v>401</v>
      </c>
      <c r="C93" s="12" t="s">
        <v>361</v>
      </c>
      <c r="D93" s="10">
        <v>1.0</v>
      </c>
      <c r="E93" s="23" t="s">
        <v>186</v>
      </c>
      <c r="F93" s="10" t="s">
        <v>175</v>
      </c>
      <c r="G93" s="31">
        <f>197.03/3</f>
        <v>65.67666667</v>
      </c>
      <c r="H93" s="10" t="s">
        <v>47</v>
      </c>
      <c r="I93" s="10">
        <v>2012.0</v>
      </c>
      <c r="J93" s="10" t="s">
        <v>136</v>
      </c>
      <c r="K93" s="30">
        <f t="shared" si="12"/>
        <v>86208153</v>
      </c>
      <c r="L93" s="10">
        <v>0.3333333333333333</v>
      </c>
      <c r="M93" s="10" t="s">
        <v>408</v>
      </c>
      <c r="N93" s="10">
        <v>1.0</v>
      </c>
      <c r="O93" s="10" t="s">
        <v>51</v>
      </c>
      <c r="P93" s="18" t="s">
        <v>83</v>
      </c>
      <c r="Q93" s="17">
        <v>2.8736051E7</v>
      </c>
      <c r="R93" s="10">
        <v>0.49</v>
      </c>
      <c r="S93" s="10">
        <v>0.8</v>
      </c>
    </row>
    <row r="94">
      <c r="A94" s="10" t="s">
        <v>411</v>
      </c>
      <c r="B94" s="10" t="s">
        <v>401</v>
      </c>
      <c r="C94" s="12" t="s">
        <v>361</v>
      </c>
      <c r="D94" s="10">
        <v>1.0</v>
      </c>
      <c r="E94" s="23" t="s">
        <v>186</v>
      </c>
      <c r="F94" s="10" t="s">
        <v>175</v>
      </c>
      <c r="G94" s="31">
        <f>50.89/3</f>
        <v>16.96333333</v>
      </c>
      <c r="H94" s="10" t="s">
        <v>47</v>
      </c>
      <c r="I94" s="10">
        <v>2010.0</v>
      </c>
      <c r="J94" s="10" t="s">
        <v>44</v>
      </c>
      <c r="K94" s="30">
        <f t="shared" si="12"/>
        <v>86208153</v>
      </c>
      <c r="L94" s="10">
        <v>0.3333333333333333</v>
      </c>
      <c r="M94" s="10" t="s">
        <v>408</v>
      </c>
      <c r="N94" s="10">
        <v>1.0</v>
      </c>
      <c r="O94" s="10" t="s">
        <v>51</v>
      </c>
      <c r="P94" s="18" t="s">
        <v>83</v>
      </c>
      <c r="Q94" s="17">
        <v>2.8736051E7</v>
      </c>
      <c r="R94" s="10">
        <v>0.49</v>
      </c>
      <c r="S94" s="10">
        <v>0.8</v>
      </c>
    </row>
    <row r="95">
      <c r="A95" s="10" t="s">
        <v>418</v>
      </c>
      <c r="B95" s="10" t="s">
        <v>419</v>
      </c>
      <c r="C95" s="12" t="s">
        <v>361</v>
      </c>
      <c r="D95" s="10">
        <v>1.0</v>
      </c>
      <c r="E95" s="23" t="s">
        <v>186</v>
      </c>
      <c r="F95" s="20" t="s">
        <v>57</v>
      </c>
      <c r="G95" s="22">
        <v>0.39</v>
      </c>
      <c r="H95" s="22" t="s">
        <v>77</v>
      </c>
      <c r="I95" s="22">
        <v>2008.0</v>
      </c>
      <c r="J95" s="22" t="s">
        <v>88</v>
      </c>
      <c r="K95" s="30">
        <f t="shared" si="12"/>
        <v>103472157.9</v>
      </c>
      <c r="L95" s="10">
        <v>0.05</v>
      </c>
      <c r="M95" s="10" t="s">
        <v>352</v>
      </c>
      <c r="N95" s="10">
        <v>0.38</v>
      </c>
      <c r="O95" s="10" t="s">
        <v>422</v>
      </c>
      <c r="P95" s="18" t="s">
        <v>83</v>
      </c>
      <c r="Q95" s="17">
        <v>1965971.0</v>
      </c>
      <c r="R95" s="10">
        <v>0.49</v>
      </c>
      <c r="S95" s="10">
        <v>0.8</v>
      </c>
    </row>
    <row r="96">
      <c r="A96" s="10" t="s">
        <v>423</v>
      </c>
      <c r="B96" s="10" t="s">
        <v>419</v>
      </c>
      <c r="C96" s="12" t="s">
        <v>361</v>
      </c>
      <c r="D96" s="10">
        <v>1.0</v>
      </c>
      <c r="E96" s="23" t="s">
        <v>186</v>
      </c>
      <c r="F96" s="20" t="s">
        <v>57</v>
      </c>
      <c r="G96" s="22">
        <v>66.5</v>
      </c>
      <c r="H96" s="22" t="s">
        <v>47</v>
      </c>
      <c r="I96" s="22">
        <v>2009.0</v>
      </c>
      <c r="J96" s="22" t="s">
        <v>88</v>
      </c>
      <c r="K96" s="30">
        <f t="shared" si="12"/>
        <v>172453600</v>
      </c>
      <c r="L96" s="10">
        <v>0.05</v>
      </c>
      <c r="M96" s="10" t="s">
        <v>352</v>
      </c>
      <c r="N96" s="10">
        <v>1.0</v>
      </c>
      <c r="O96" s="10" t="s">
        <v>51</v>
      </c>
      <c r="P96" s="18" t="s">
        <v>83</v>
      </c>
      <c r="Q96" s="17">
        <v>8622680.0</v>
      </c>
      <c r="R96" s="10">
        <v>0.49</v>
      </c>
      <c r="S96" s="10">
        <v>0.8</v>
      </c>
    </row>
    <row r="97">
      <c r="A97" s="10" t="s">
        <v>426</v>
      </c>
      <c r="B97" s="10" t="s">
        <v>427</v>
      </c>
      <c r="C97" s="12" t="s">
        <v>361</v>
      </c>
      <c r="D97" s="10">
        <v>1.0</v>
      </c>
      <c r="E97" s="23" t="s">
        <v>186</v>
      </c>
      <c r="F97" s="20" t="s">
        <v>57</v>
      </c>
      <c r="G97" s="10">
        <v>2.81</v>
      </c>
      <c r="H97" s="10" t="s">
        <v>47</v>
      </c>
      <c r="I97" s="10">
        <v>2016.0</v>
      </c>
      <c r="J97" s="10" t="s">
        <v>64</v>
      </c>
      <c r="K97" s="30">
        <f t="shared" si="12"/>
        <v>85725350</v>
      </c>
      <c r="L97" s="10">
        <v>1.0</v>
      </c>
      <c r="M97" s="19" t="s">
        <v>54</v>
      </c>
      <c r="N97" s="10">
        <v>0.1</v>
      </c>
      <c r="O97" s="10" t="s">
        <v>428</v>
      </c>
      <c r="P97" s="18" t="s">
        <v>172</v>
      </c>
      <c r="Q97" s="17">
        <v>8572535.0</v>
      </c>
      <c r="R97" s="10">
        <v>0.5</v>
      </c>
      <c r="S97" s="10">
        <v>0.8</v>
      </c>
    </row>
    <row r="98">
      <c r="A98" s="10" t="s">
        <v>429</v>
      </c>
      <c r="B98" s="10" t="s">
        <v>430</v>
      </c>
      <c r="C98" s="12" t="s">
        <v>361</v>
      </c>
      <c r="D98" s="10">
        <v>0.0</v>
      </c>
      <c r="E98" s="23" t="s">
        <v>186</v>
      </c>
      <c r="F98" s="10" t="s">
        <v>151</v>
      </c>
      <c r="G98" s="25">
        <v>5572.83</v>
      </c>
      <c r="H98" s="10" t="s">
        <v>431</v>
      </c>
      <c r="I98" s="10">
        <v>2005.0</v>
      </c>
      <c r="J98" s="10" t="s">
        <v>432</v>
      </c>
      <c r="K98" s="30">
        <f t="shared" si="12"/>
        <v>7449455</v>
      </c>
      <c r="L98" s="10">
        <v>1.0</v>
      </c>
      <c r="M98" s="10" t="s">
        <v>51</v>
      </c>
      <c r="N98" s="10">
        <v>1.0</v>
      </c>
      <c r="O98" s="10" t="s">
        <v>51</v>
      </c>
      <c r="P98" s="18" t="s">
        <v>73</v>
      </c>
      <c r="Q98" s="17">
        <v>7449455.0</v>
      </c>
      <c r="R98" s="10">
        <v>0.31</v>
      </c>
      <c r="S98" s="10">
        <v>0.8</v>
      </c>
    </row>
    <row r="99">
      <c r="A99" s="10" t="s">
        <v>437</v>
      </c>
      <c r="B99" s="10" t="s">
        <v>438</v>
      </c>
      <c r="C99" s="12" t="s">
        <v>361</v>
      </c>
      <c r="D99" s="10">
        <v>0.0</v>
      </c>
      <c r="E99" s="23" t="s">
        <v>186</v>
      </c>
      <c r="F99" s="10" t="s">
        <v>151</v>
      </c>
      <c r="G99" s="17">
        <f>48898.56*0.61</f>
        <v>29828.1216</v>
      </c>
      <c r="H99" s="10" t="s">
        <v>439</v>
      </c>
      <c r="I99" s="10">
        <v>2007.0</v>
      </c>
      <c r="J99" s="10" t="s">
        <v>440</v>
      </c>
      <c r="K99" s="30">
        <f t="shared" si="12"/>
        <v>4246388</v>
      </c>
      <c r="L99" s="10">
        <v>1.0</v>
      </c>
      <c r="M99" s="10" t="s">
        <v>51</v>
      </c>
      <c r="N99" s="10">
        <v>1.0</v>
      </c>
      <c r="O99" s="10" t="s">
        <v>51</v>
      </c>
      <c r="P99" s="18" t="s">
        <v>73</v>
      </c>
      <c r="Q99" s="17">
        <v>4246388.0</v>
      </c>
      <c r="R99" s="10">
        <v>0.31</v>
      </c>
      <c r="S99" s="10">
        <v>0.8</v>
      </c>
    </row>
    <row r="100">
      <c r="A100" s="10" t="s">
        <v>442</v>
      </c>
      <c r="B100" s="10" t="s">
        <v>438</v>
      </c>
      <c r="C100" s="12" t="s">
        <v>361</v>
      </c>
      <c r="D100" s="10">
        <v>0.0</v>
      </c>
      <c r="E100" s="23" t="s">
        <v>186</v>
      </c>
      <c r="F100" s="10" t="s">
        <v>151</v>
      </c>
      <c r="G100" s="25">
        <f>407685.01*0.39/15</f>
        <v>10599.81026</v>
      </c>
      <c r="H100" s="10" t="s">
        <v>561</v>
      </c>
      <c r="I100" s="10">
        <v>2011.0</v>
      </c>
      <c r="J100" s="10" t="s">
        <v>562</v>
      </c>
      <c r="K100" s="30">
        <f t="shared" si="12"/>
        <v>4246388</v>
      </c>
      <c r="L100" s="10">
        <v>1.0</v>
      </c>
      <c r="M100" s="10" t="s">
        <v>51</v>
      </c>
      <c r="N100" s="10">
        <v>1.0</v>
      </c>
      <c r="O100" s="10" t="s">
        <v>51</v>
      </c>
      <c r="P100" s="18" t="s">
        <v>73</v>
      </c>
      <c r="Q100" s="17">
        <v>4246388.0</v>
      </c>
      <c r="R100" s="10">
        <v>0.31</v>
      </c>
      <c r="S100" s="50">
        <v>0.8</v>
      </c>
    </row>
    <row r="101">
      <c r="A101" s="10" t="s">
        <v>444</v>
      </c>
      <c r="B101" s="10" t="s">
        <v>446</v>
      </c>
      <c r="C101" s="12" t="s">
        <v>361</v>
      </c>
      <c r="D101" s="10">
        <v>0.0</v>
      </c>
      <c r="E101" s="23" t="s">
        <v>186</v>
      </c>
      <c r="F101" s="10" t="s">
        <v>151</v>
      </c>
      <c r="G101" s="10">
        <v>195.0</v>
      </c>
      <c r="H101" s="10" t="s">
        <v>47</v>
      </c>
      <c r="I101" s="10">
        <v>2005.0</v>
      </c>
      <c r="J101" s="10" t="s">
        <v>447</v>
      </c>
      <c r="K101" s="30">
        <f t="shared" si="12"/>
        <v>36726611</v>
      </c>
      <c r="L101" s="51">
        <v>1.0</v>
      </c>
      <c r="M101" s="51" t="s">
        <v>51</v>
      </c>
      <c r="N101" s="51">
        <v>1.0</v>
      </c>
      <c r="O101" s="51" t="s">
        <v>51</v>
      </c>
      <c r="P101" s="52" t="s">
        <v>73</v>
      </c>
      <c r="Q101" s="17">
        <v>3.6726611E7</v>
      </c>
      <c r="R101" s="50">
        <v>0.08</v>
      </c>
      <c r="S101" s="53">
        <v>0.8</v>
      </c>
    </row>
    <row r="102">
      <c r="A102" s="10" t="s">
        <v>451</v>
      </c>
      <c r="B102" s="10" t="s">
        <v>452</v>
      </c>
      <c r="C102" s="12" t="s">
        <v>361</v>
      </c>
      <c r="D102" s="10">
        <v>1.0</v>
      </c>
      <c r="E102" s="23" t="s">
        <v>186</v>
      </c>
      <c r="F102" s="10" t="s">
        <v>151</v>
      </c>
      <c r="G102" s="25">
        <v>4033.62</v>
      </c>
      <c r="H102" s="10" t="s">
        <v>431</v>
      </c>
      <c r="I102" s="10">
        <v>2002.0</v>
      </c>
      <c r="J102" s="10" t="s">
        <v>432</v>
      </c>
      <c r="K102" s="30">
        <f t="shared" si="12"/>
        <v>22763068.18</v>
      </c>
      <c r="L102" s="51">
        <v>0.264</v>
      </c>
      <c r="M102" s="51" t="s">
        <v>366</v>
      </c>
      <c r="N102" s="51">
        <v>1.0</v>
      </c>
      <c r="O102" s="51" t="s">
        <v>51</v>
      </c>
      <c r="P102" s="52" t="s">
        <v>83</v>
      </c>
      <c r="Q102" s="17">
        <v>6009450.0</v>
      </c>
      <c r="R102" s="53">
        <v>0.31</v>
      </c>
      <c r="S102" s="53">
        <v>0.8</v>
      </c>
    </row>
    <row r="103">
      <c r="A103" s="10" t="s">
        <v>454</v>
      </c>
      <c r="B103" s="10" t="s">
        <v>455</v>
      </c>
      <c r="C103" s="12" t="s">
        <v>361</v>
      </c>
      <c r="D103" s="10">
        <v>1.0</v>
      </c>
      <c r="E103" s="23" t="s">
        <v>186</v>
      </c>
      <c r="F103" s="10" t="s">
        <v>151</v>
      </c>
      <c r="G103" s="10">
        <v>219.0</v>
      </c>
      <c r="H103" s="10" t="s">
        <v>47</v>
      </c>
      <c r="I103" s="10">
        <v>2012.0</v>
      </c>
      <c r="J103" s="10" t="s">
        <v>64</v>
      </c>
      <c r="K103" s="30">
        <f t="shared" si="12"/>
        <v>482364</v>
      </c>
      <c r="L103" s="10">
        <v>1.0</v>
      </c>
      <c r="M103" s="10" t="s">
        <v>51</v>
      </c>
      <c r="N103" s="10">
        <v>1.0</v>
      </c>
      <c r="O103" s="10" t="s">
        <v>51</v>
      </c>
      <c r="P103" s="18" t="s">
        <v>73</v>
      </c>
      <c r="Q103" s="17">
        <v>482364.0</v>
      </c>
      <c r="R103" s="10">
        <v>0.03</v>
      </c>
      <c r="S103" s="10">
        <v>0.8</v>
      </c>
    </row>
    <row r="104">
      <c r="A104" s="10" t="s">
        <v>457</v>
      </c>
      <c r="B104" s="10" t="s">
        <v>458</v>
      </c>
      <c r="C104" s="12" t="s">
        <v>361</v>
      </c>
      <c r="D104" s="10">
        <v>0.0</v>
      </c>
      <c r="E104" s="23" t="s">
        <v>194</v>
      </c>
      <c r="F104" s="10" t="s">
        <v>114</v>
      </c>
      <c r="G104" s="10">
        <v>11.22</v>
      </c>
      <c r="H104" s="10" t="s">
        <v>47</v>
      </c>
      <c r="I104" s="10">
        <v>2016.0</v>
      </c>
      <c r="J104" s="10" t="s">
        <v>64</v>
      </c>
      <c r="K104" s="17">
        <v>2.0E8</v>
      </c>
      <c r="L104" s="10">
        <f>Q104/K104</f>
        <v>0.415795585</v>
      </c>
      <c r="M104" s="10" t="s">
        <v>460</v>
      </c>
      <c r="N104" s="10">
        <v>1.0</v>
      </c>
      <c r="O104" s="10" t="s">
        <v>51</v>
      </c>
      <c r="P104" s="18" t="s">
        <v>83</v>
      </c>
      <c r="Q104" s="17">
        <v>8.3159117E7</v>
      </c>
      <c r="R104" s="10">
        <v>0.08</v>
      </c>
      <c r="S104" s="10">
        <v>0.8</v>
      </c>
    </row>
    <row r="105">
      <c r="A105" s="10" t="s">
        <v>461</v>
      </c>
      <c r="B105" s="10" t="s">
        <v>462</v>
      </c>
      <c r="C105" s="12" t="s">
        <v>361</v>
      </c>
      <c r="D105" s="10">
        <v>1.0</v>
      </c>
      <c r="E105" s="23" t="s">
        <v>194</v>
      </c>
      <c r="F105" s="10" t="s">
        <v>114</v>
      </c>
      <c r="G105" s="10">
        <v>93.54</v>
      </c>
      <c r="H105" s="10" t="s">
        <v>47</v>
      </c>
      <c r="I105" s="10">
        <v>2016.0</v>
      </c>
      <c r="J105" s="10" t="s">
        <v>64</v>
      </c>
      <c r="K105" s="30">
        <f t="shared" ref="K105:K126" si="13">Q105/N105/L105</f>
        <v>5277509</v>
      </c>
      <c r="L105" s="10">
        <v>1.0</v>
      </c>
      <c r="M105" s="10" t="s">
        <v>51</v>
      </c>
      <c r="N105" s="10">
        <v>1.0</v>
      </c>
      <c r="O105" s="10" t="s">
        <v>51</v>
      </c>
      <c r="P105" s="18" t="s">
        <v>73</v>
      </c>
      <c r="Q105" s="17">
        <v>5277509.0</v>
      </c>
      <c r="R105" s="10">
        <v>0.08</v>
      </c>
      <c r="S105" s="10">
        <v>0.8</v>
      </c>
    </row>
    <row r="106">
      <c r="A106" s="10" t="s">
        <v>466</v>
      </c>
      <c r="B106" s="10" t="s">
        <v>467</v>
      </c>
      <c r="C106" s="12" t="s">
        <v>361</v>
      </c>
      <c r="D106" s="10">
        <v>1.0</v>
      </c>
      <c r="E106" s="10" t="s">
        <v>32</v>
      </c>
      <c r="F106" s="20" t="s">
        <v>57</v>
      </c>
      <c r="G106" s="10">
        <v>15.36</v>
      </c>
      <c r="H106" s="10" t="s">
        <v>47</v>
      </c>
      <c r="I106" s="10">
        <v>2011.0</v>
      </c>
      <c r="J106" s="10" t="s">
        <v>265</v>
      </c>
      <c r="K106" s="30">
        <f t="shared" si="13"/>
        <v>58334371</v>
      </c>
      <c r="L106" s="10">
        <v>1.0</v>
      </c>
      <c r="M106" s="10" t="s">
        <v>51</v>
      </c>
      <c r="N106" s="10">
        <v>1.0</v>
      </c>
      <c r="O106" s="10" t="s">
        <v>51</v>
      </c>
      <c r="P106" s="18" t="s">
        <v>73</v>
      </c>
      <c r="Q106" s="17">
        <v>5.8334371E7</v>
      </c>
      <c r="R106" s="10">
        <v>0.08</v>
      </c>
      <c r="S106" s="10">
        <v>0.8</v>
      </c>
    </row>
    <row r="107">
      <c r="A107" s="10" t="s">
        <v>468</v>
      </c>
      <c r="B107" s="10" t="s">
        <v>469</v>
      </c>
      <c r="C107" s="12" t="s">
        <v>361</v>
      </c>
      <c r="D107" s="10">
        <v>0.0</v>
      </c>
      <c r="E107" s="10" t="s">
        <v>32</v>
      </c>
      <c r="F107" s="10" t="s">
        <v>114</v>
      </c>
      <c r="G107" s="10">
        <v>100.0</v>
      </c>
      <c r="H107" s="10" t="s">
        <v>47</v>
      </c>
      <c r="I107" s="10">
        <v>2006.0</v>
      </c>
      <c r="J107" s="10" t="s">
        <v>470</v>
      </c>
      <c r="K107" s="30">
        <f t="shared" si="13"/>
        <v>26098219</v>
      </c>
      <c r="L107" s="10">
        <v>1.0</v>
      </c>
      <c r="M107" s="10" t="s">
        <v>51</v>
      </c>
      <c r="N107" s="10">
        <v>1.0</v>
      </c>
      <c r="O107" s="10" t="s">
        <v>51</v>
      </c>
      <c r="P107" s="18" t="s">
        <v>73</v>
      </c>
      <c r="Q107" s="17">
        <v>2.6098219E7</v>
      </c>
      <c r="R107" s="10">
        <v>0.08</v>
      </c>
      <c r="S107" s="10">
        <v>0.8</v>
      </c>
    </row>
    <row r="108">
      <c r="A108" s="10" t="s">
        <v>473</v>
      </c>
      <c r="B108" s="10" t="s">
        <v>474</v>
      </c>
      <c r="C108" s="12" t="s">
        <v>361</v>
      </c>
      <c r="D108" s="10">
        <v>1.0</v>
      </c>
      <c r="E108" s="10" t="s">
        <v>32</v>
      </c>
      <c r="F108" s="10" t="s">
        <v>114</v>
      </c>
      <c r="G108" s="10">
        <v>0.7</v>
      </c>
      <c r="H108" s="10" t="s">
        <v>47</v>
      </c>
      <c r="I108" s="10">
        <v>2001.0</v>
      </c>
      <c r="J108" s="10" t="s">
        <v>475</v>
      </c>
      <c r="K108" s="30">
        <f t="shared" si="13"/>
        <v>58334371</v>
      </c>
      <c r="L108" s="10">
        <v>1.0</v>
      </c>
      <c r="M108" s="19" t="s">
        <v>54</v>
      </c>
      <c r="N108" s="10">
        <v>1.0</v>
      </c>
      <c r="O108" s="10" t="s">
        <v>51</v>
      </c>
      <c r="P108" s="18" t="s">
        <v>52</v>
      </c>
      <c r="Q108" s="17">
        <v>5.8334371E7</v>
      </c>
      <c r="R108" s="10">
        <v>0.08</v>
      </c>
      <c r="S108" s="10">
        <v>0.8</v>
      </c>
    </row>
    <row r="109">
      <c r="A109" s="10" t="s">
        <v>476</v>
      </c>
      <c r="B109" s="10" t="s">
        <v>474</v>
      </c>
      <c r="C109" s="12" t="s">
        <v>361</v>
      </c>
      <c r="D109" s="10">
        <v>1.0</v>
      </c>
      <c r="E109" s="10" t="s">
        <v>32</v>
      </c>
      <c r="F109" s="10" t="s">
        <v>114</v>
      </c>
      <c r="G109" s="29">
        <f> 1199-0.7 </f>
        <v>1198.3</v>
      </c>
      <c r="H109" s="10" t="s">
        <v>47</v>
      </c>
      <c r="I109" s="10">
        <v>2001.0</v>
      </c>
      <c r="J109" s="10" t="s">
        <v>475</v>
      </c>
      <c r="K109" s="30">
        <f t="shared" si="13"/>
        <v>1013294</v>
      </c>
      <c r="L109" s="10">
        <v>1.0</v>
      </c>
      <c r="M109" s="10" t="s">
        <v>51</v>
      </c>
      <c r="N109" s="10">
        <v>1.0</v>
      </c>
      <c r="O109" s="10" t="s">
        <v>51</v>
      </c>
      <c r="P109" s="18" t="s">
        <v>73</v>
      </c>
      <c r="Q109" s="17">
        <v>1013294.0</v>
      </c>
      <c r="R109" s="10">
        <v>0.08</v>
      </c>
      <c r="S109" s="10">
        <v>0.8</v>
      </c>
    </row>
    <row r="110">
      <c r="A110" s="10" t="s">
        <v>479</v>
      </c>
      <c r="B110" s="10" t="s">
        <v>480</v>
      </c>
      <c r="C110" s="12" t="s">
        <v>361</v>
      </c>
      <c r="D110" s="10">
        <v>1.0</v>
      </c>
      <c r="E110" s="23" t="s">
        <v>186</v>
      </c>
      <c r="F110" s="20" t="s">
        <v>57</v>
      </c>
      <c r="G110" s="10">
        <v>48.35</v>
      </c>
      <c r="H110" s="10" t="s">
        <v>47</v>
      </c>
      <c r="I110" s="10">
        <v>2016.0</v>
      </c>
      <c r="J110" s="10" t="s">
        <v>64</v>
      </c>
      <c r="K110" s="30">
        <f t="shared" si="13"/>
        <v>5169</v>
      </c>
      <c r="L110" s="10">
        <v>1.0</v>
      </c>
      <c r="M110" s="10" t="s">
        <v>51</v>
      </c>
      <c r="N110" s="10">
        <v>1.0</v>
      </c>
      <c r="O110" s="10" t="s">
        <v>51</v>
      </c>
      <c r="P110" s="18" t="s">
        <v>73</v>
      </c>
      <c r="Q110" s="24">
        <v>5169.0</v>
      </c>
      <c r="R110" s="10">
        <v>0.3755</v>
      </c>
      <c r="S110" s="10">
        <v>0.8</v>
      </c>
    </row>
    <row r="111">
      <c r="A111" s="10" t="s">
        <v>481</v>
      </c>
      <c r="B111" s="10" t="s">
        <v>483</v>
      </c>
      <c r="C111" s="12" t="s">
        <v>361</v>
      </c>
      <c r="D111" s="10">
        <v>0.0</v>
      </c>
      <c r="E111" s="23" t="s">
        <v>186</v>
      </c>
      <c r="F111" s="10" t="s">
        <v>151</v>
      </c>
      <c r="G111" s="10">
        <v>100.0</v>
      </c>
      <c r="H111" s="10" t="s">
        <v>47</v>
      </c>
      <c r="I111" s="10">
        <v>2001.0</v>
      </c>
      <c r="J111" s="10" t="s">
        <v>396</v>
      </c>
      <c r="K111" s="30">
        <f t="shared" si="13"/>
        <v>1375135</v>
      </c>
      <c r="L111" s="10">
        <v>1.0</v>
      </c>
      <c r="M111" s="10" t="s">
        <v>51</v>
      </c>
      <c r="N111" s="10">
        <v>1.0</v>
      </c>
      <c r="O111" s="10" t="s">
        <v>51</v>
      </c>
      <c r="P111" s="18" t="s">
        <v>73</v>
      </c>
      <c r="Q111" s="17">
        <v>1375135.0</v>
      </c>
      <c r="R111" s="10">
        <v>0.08</v>
      </c>
      <c r="S111" s="10">
        <v>0.8</v>
      </c>
    </row>
    <row r="112">
      <c r="A112" s="10" t="s">
        <v>485</v>
      </c>
      <c r="B112" s="10" t="s">
        <v>486</v>
      </c>
      <c r="C112" s="12" t="s">
        <v>361</v>
      </c>
      <c r="D112" s="10">
        <v>1.0</v>
      </c>
      <c r="E112" s="23" t="s">
        <v>186</v>
      </c>
      <c r="F112" s="10" t="s">
        <v>151</v>
      </c>
      <c r="G112" s="10">
        <v>219.0</v>
      </c>
      <c r="H112" s="10" t="s">
        <v>47</v>
      </c>
      <c r="I112" s="10">
        <v>2012.0</v>
      </c>
      <c r="J112" s="10" t="s">
        <v>64</v>
      </c>
      <c r="K112" s="30">
        <f t="shared" si="13"/>
        <v>12626173.75</v>
      </c>
      <c r="L112" s="10">
        <v>0.8</v>
      </c>
      <c r="M112" s="10" t="s">
        <v>366</v>
      </c>
      <c r="N112" s="10">
        <v>1.0</v>
      </c>
      <c r="O112" s="10" t="s">
        <v>51</v>
      </c>
      <c r="P112" s="18" t="s">
        <v>83</v>
      </c>
      <c r="Q112" s="17">
        <v>1.0100939E7</v>
      </c>
      <c r="R112" s="10">
        <v>0.03</v>
      </c>
      <c r="S112" s="10">
        <v>0.8</v>
      </c>
    </row>
    <row r="113">
      <c r="A113" s="10" t="s">
        <v>488</v>
      </c>
      <c r="B113" s="10" t="s">
        <v>489</v>
      </c>
      <c r="C113" s="12" t="s">
        <v>361</v>
      </c>
      <c r="D113" s="10">
        <v>1.0</v>
      </c>
      <c r="E113" s="23" t="s">
        <v>186</v>
      </c>
      <c r="F113" s="20" t="s">
        <v>57</v>
      </c>
      <c r="G113" s="29">
        <f>219*0.1</f>
        <v>21.9</v>
      </c>
      <c r="H113" s="10" t="s">
        <v>47</v>
      </c>
      <c r="I113" s="10">
        <v>2012.0</v>
      </c>
      <c r="J113" s="10" t="s">
        <v>64</v>
      </c>
      <c r="K113" s="30">
        <f t="shared" si="13"/>
        <v>58108500</v>
      </c>
      <c r="L113" s="10">
        <v>0.03</v>
      </c>
      <c r="M113" s="10" t="s">
        <v>490</v>
      </c>
      <c r="N113" s="10">
        <v>1.0</v>
      </c>
      <c r="O113" s="10" t="s">
        <v>51</v>
      </c>
      <c r="P113" s="18" t="s">
        <v>83</v>
      </c>
      <c r="Q113" s="17">
        <v>1743255.0</v>
      </c>
      <c r="R113" s="10">
        <v>0.03</v>
      </c>
      <c r="S113" s="10">
        <v>0.8</v>
      </c>
    </row>
    <row r="114">
      <c r="A114" s="10" t="s">
        <v>491</v>
      </c>
      <c r="B114" s="10" t="s">
        <v>492</v>
      </c>
      <c r="C114" s="12" t="s">
        <v>361</v>
      </c>
      <c r="D114" s="10">
        <v>0.0</v>
      </c>
      <c r="E114" s="23" t="s">
        <v>186</v>
      </c>
      <c r="F114" s="10" t="s">
        <v>151</v>
      </c>
      <c r="G114" s="10">
        <v>219.0</v>
      </c>
      <c r="H114" s="10" t="s">
        <v>47</v>
      </c>
      <c r="I114" s="10">
        <v>2012.0</v>
      </c>
      <c r="J114" s="10" t="s">
        <v>64</v>
      </c>
      <c r="K114" s="30">
        <f t="shared" si="13"/>
        <v>86915925.89</v>
      </c>
      <c r="L114" s="10">
        <v>0.09512809743805124</v>
      </c>
      <c r="M114" s="10" t="s">
        <v>495</v>
      </c>
      <c r="N114" s="10">
        <v>0.075</v>
      </c>
      <c r="O114" s="10" t="s">
        <v>497</v>
      </c>
      <c r="P114" s="18" t="s">
        <v>83</v>
      </c>
      <c r="Q114" s="17">
        <v>620111.0</v>
      </c>
      <c r="R114" s="10">
        <v>0.03</v>
      </c>
      <c r="S114" s="10">
        <v>0.8</v>
      </c>
    </row>
    <row r="115">
      <c r="A115" s="10" t="s">
        <v>498</v>
      </c>
      <c r="B115" s="10" t="s">
        <v>499</v>
      </c>
      <c r="C115" s="12" t="s">
        <v>361</v>
      </c>
      <c r="D115" s="10">
        <v>1.0</v>
      </c>
      <c r="E115" s="23" t="s">
        <v>186</v>
      </c>
      <c r="F115" s="10" t="s">
        <v>151</v>
      </c>
      <c r="G115" s="10">
        <v>219.0</v>
      </c>
      <c r="H115" s="10" t="s">
        <v>47</v>
      </c>
      <c r="I115" s="10">
        <v>2012.0</v>
      </c>
      <c r="J115" s="10" t="s">
        <v>64</v>
      </c>
      <c r="K115" s="30">
        <f t="shared" si="13"/>
        <v>162900</v>
      </c>
      <c r="L115" s="10">
        <v>0.18</v>
      </c>
      <c r="M115" s="10" t="s">
        <v>501</v>
      </c>
      <c r="N115" s="10">
        <v>0.5</v>
      </c>
      <c r="O115" s="10" t="s">
        <v>366</v>
      </c>
      <c r="P115" s="18" t="s">
        <v>83</v>
      </c>
      <c r="Q115" s="17">
        <v>14661.0</v>
      </c>
      <c r="R115" s="10">
        <v>0.03</v>
      </c>
      <c r="S115" s="10">
        <v>0.8</v>
      </c>
    </row>
    <row r="116">
      <c r="A116" s="10" t="s">
        <v>502</v>
      </c>
      <c r="B116" s="10" t="s">
        <v>503</v>
      </c>
      <c r="C116" s="12" t="s">
        <v>361</v>
      </c>
      <c r="D116" s="10">
        <v>0.0</v>
      </c>
      <c r="E116" s="23" t="s">
        <v>186</v>
      </c>
      <c r="F116" s="10" t="s">
        <v>151</v>
      </c>
      <c r="G116" s="10">
        <v>219.0</v>
      </c>
      <c r="H116" s="10" t="s">
        <v>47</v>
      </c>
      <c r="I116" s="10">
        <v>2012.0</v>
      </c>
      <c r="J116" s="10" t="s">
        <v>64</v>
      </c>
      <c r="K116" s="30">
        <f t="shared" si="13"/>
        <v>4126996.112</v>
      </c>
      <c r="L116" s="39">
        <v>0.013317676709817849</v>
      </c>
      <c r="M116" s="10" t="s">
        <v>366</v>
      </c>
      <c r="N116" s="10">
        <v>1.0</v>
      </c>
      <c r="O116" s="10" t="s">
        <v>51</v>
      </c>
      <c r="P116" s="18" t="s">
        <v>83</v>
      </c>
      <c r="Q116" s="47">
        <v>54962.0</v>
      </c>
      <c r="R116" s="10">
        <v>0.03</v>
      </c>
      <c r="S116" s="10">
        <v>0.8</v>
      </c>
    </row>
    <row r="117">
      <c r="A117" s="10" t="s">
        <v>505</v>
      </c>
      <c r="B117" s="10" t="s">
        <v>506</v>
      </c>
      <c r="C117" s="12" t="s">
        <v>361</v>
      </c>
      <c r="D117" s="10">
        <v>1.0</v>
      </c>
      <c r="E117" s="23" t="s">
        <v>186</v>
      </c>
      <c r="F117" s="10" t="s">
        <v>151</v>
      </c>
      <c r="G117" s="29">
        <f>219/2</f>
        <v>109.5</v>
      </c>
      <c r="H117" s="10" t="s">
        <v>47</v>
      </c>
      <c r="I117" s="10">
        <v>2012.0</v>
      </c>
      <c r="J117" s="10" t="s">
        <v>64</v>
      </c>
      <c r="K117" s="30">
        <f t="shared" si="13"/>
        <v>7076322</v>
      </c>
      <c r="L117" s="10">
        <v>0.5</v>
      </c>
      <c r="M117" s="10" t="s">
        <v>509</v>
      </c>
      <c r="N117" s="10">
        <v>1.0</v>
      </c>
      <c r="O117" s="10" t="s">
        <v>51</v>
      </c>
      <c r="P117" s="18" t="s">
        <v>83</v>
      </c>
      <c r="Q117" s="17">
        <v>3538161.0</v>
      </c>
      <c r="R117" s="10">
        <v>0.03</v>
      </c>
      <c r="S117" s="10">
        <v>0.8</v>
      </c>
    </row>
    <row r="118">
      <c r="A118" s="10" t="s">
        <v>511</v>
      </c>
      <c r="B118" s="10" t="s">
        <v>512</v>
      </c>
      <c r="C118" s="12" t="s">
        <v>361</v>
      </c>
      <c r="D118" s="10">
        <v>1.0</v>
      </c>
      <c r="E118" s="23" t="s">
        <v>186</v>
      </c>
      <c r="F118" s="10" t="s">
        <v>114</v>
      </c>
      <c r="G118" s="10">
        <v>219.0</v>
      </c>
      <c r="H118" s="10" t="s">
        <v>47</v>
      </c>
      <c r="I118" s="10">
        <v>2012.0</v>
      </c>
      <c r="J118" s="10" t="s">
        <v>64</v>
      </c>
      <c r="K118" s="30">
        <f t="shared" si="13"/>
        <v>6546866.404</v>
      </c>
      <c r="L118" s="10">
        <v>0.1858</v>
      </c>
      <c r="M118" s="10" t="s">
        <v>513</v>
      </c>
      <c r="N118" s="10">
        <v>0.9</v>
      </c>
      <c r="O118" s="10" t="s">
        <v>366</v>
      </c>
      <c r="P118" s="18" t="s">
        <v>83</v>
      </c>
      <c r="Q118" s="17">
        <v>1094767.0</v>
      </c>
      <c r="R118" s="10">
        <v>0.03</v>
      </c>
      <c r="S118" s="10">
        <v>0.8</v>
      </c>
    </row>
    <row r="119">
      <c r="A119" s="10" t="s">
        <v>515</v>
      </c>
      <c r="B119" s="10" t="s">
        <v>516</v>
      </c>
      <c r="C119" s="12" t="s">
        <v>361</v>
      </c>
      <c r="D119" s="10">
        <v>1.0</v>
      </c>
      <c r="E119" s="23" t="s">
        <v>186</v>
      </c>
      <c r="F119" s="10" t="s">
        <v>175</v>
      </c>
      <c r="G119" s="10">
        <v>219.0</v>
      </c>
      <c r="H119" s="10" t="s">
        <v>47</v>
      </c>
      <c r="I119" s="10">
        <v>2012.0</v>
      </c>
      <c r="J119" s="10" t="s">
        <v>64</v>
      </c>
      <c r="K119" s="30">
        <f t="shared" si="13"/>
        <v>6391500</v>
      </c>
      <c r="L119" s="10">
        <v>0.01</v>
      </c>
      <c r="M119" s="10" t="s">
        <v>517</v>
      </c>
      <c r="N119" s="10">
        <v>1.0</v>
      </c>
      <c r="O119" s="19" t="s">
        <v>54</v>
      </c>
      <c r="P119" s="18" t="s">
        <v>172</v>
      </c>
      <c r="Q119" s="17">
        <v>63915.0</v>
      </c>
      <c r="R119" s="10">
        <v>0.03</v>
      </c>
      <c r="S119" s="10">
        <v>0.8</v>
      </c>
    </row>
    <row r="120">
      <c r="A120" s="10" t="s">
        <v>518</v>
      </c>
      <c r="B120" s="10" t="s">
        <v>519</v>
      </c>
      <c r="C120" s="12" t="s">
        <v>361</v>
      </c>
      <c r="D120" s="10">
        <v>1.0</v>
      </c>
      <c r="E120" s="23" t="s">
        <v>186</v>
      </c>
      <c r="F120" s="10" t="s">
        <v>151</v>
      </c>
      <c r="G120" s="10">
        <v>219.0</v>
      </c>
      <c r="H120" s="10" t="s">
        <v>47</v>
      </c>
      <c r="I120" s="10">
        <v>2012.0</v>
      </c>
      <c r="J120" s="10" t="s">
        <v>64</v>
      </c>
      <c r="K120" s="30">
        <f t="shared" si="13"/>
        <v>7075064.286</v>
      </c>
      <c r="L120" s="10">
        <v>0.14</v>
      </c>
      <c r="M120" s="10" t="s">
        <v>520</v>
      </c>
      <c r="N120" s="10">
        <v>1.0</v>
      </c>
      <c r="O120" s="10" t="s">
        <v>51</v>
      </c>
      <c r="P120" s="18" t="s">
        <v>83</v>
      </c>
      <c r="Q120" s="17">
        <v>990509.0</v>
      </c>
      <c r="R120" s="10">
        <v>0.03</v>
      </c>
      <c r="S120" s="10">
        <v>0.8</v>
      </c>
    </row>
    <row r="121">
      <c r="A121" s="10" t="s">
        <v>522</v>
      </c>
      <c r="B121" s="10" t="s">
        <v>523</v>
      </c>
      <c r="C121" s="12" t="s">
        <v>361</v>
      </c>
      <c r="D121" s="10">
        <v>1.0</v>
      </c>
      <c r="E121" s="23" t="s">
        <v>186</v>
      </c>
      <c r="F121" s="10" t="s">
        <v>175</v>
      </c>
      <c r="G121" s="10">
        <v>62.5</v>
      </c>
      <c r="H121" s="10" t="s">
        <v>47</v>
      </c>
      <c r="I121" s="10">
        <v>2016.0</v>
      </c>
      <c r="J121" s="10" t="s">
        <v>64</v>
      </c>
      <c r="K121" s="30">
        <f t="shared" si="13"/>
        <v>1714507</v>
      </c>
      <c r="L121" s="10">
        <v>1.0</v>
      </c>
      <c r="M121" s="10" t="s">
        <v>51</v>
      </c>
      <c r="N121" s="10">
        <v>1.0</v>
      </c>
      <c r="O121" s="10" t="s">
        <v>51</v>
      </c>
      <c r="P121" s="18" t="s">
        <v>83</v>
      </c>
      <c r="Q121" s="17">
        <v>1714507.0</v>
      </c>
      <c r="R121" s="10">
        <v>0.5</v>
      </c>
      <c r="S121" s="10">
        <v>0.8</v>
      </c>
    </row>
    <row r="122">
      <c r="A122" s="10" t="s">
        <v>524</v>
      </c>
      <c r="B122" s="10" t="s">
        <v>525</v>
      </c>
      <c r="C122" s="12" t="s">
        <v>361</v>
      </c>
      <c r="D122" s="10">
        <v>1.0</v>
      </c>
      <c r="E122" s="23" t="s">
        <v>186</v>
      </c>
      <c r="F122" s="10" t="s">
        <v>151</v>
      </c>
      <c r="G122" s="10">
        <v>219.0</v>
      </c>
      <c r="H122" s="10" t="s">
        <v>47</v>
      </c>
      <c r="I122" s="10">
        <v>2012.0</v>
      </c>
      <c r="J122" s="10" t="s">
        <v>64</v>
      </c>
      <c r="K122" s="30">
        <f t="shared" si="13"/>
        <v>374282</v>
      </c>
      <c r="L122" s="10">
        <v>0.5</v>
      </c>
      <c r="M122" s="10" t="s">
        <v>366</v>
      </c>
      <c r="N122" s="10">
        <v>1.0</v>
      </c>
      <c r="O122" s="10" t="s">
        <v>51</v>
      </c>
      <c r="P122" s="18" t="s">
        <v>83</v>
      </c>
      <c r="Q122" s="17">
        <v>187141.0</v>
      </c>
      <c r="R122" s="10">
        <v>0.03</v>
      </c>
      <c r="S122" s="10">
        <v>0.8</v>
      </c>
    </row>
    <row r="123">
      <c r="A123" s="10" t="s">
        <v>527</v>
      </c>
      <c r="B123" s="10" t="s">
        <v>528</v>
      </c>
      <c r="C123" s="12" t="s">
        <v>361</v>
      </c>
      <c r="D123" s="10">
        <v>1.0</v>
      </c>
      <c r="E123" s="23" t="s">
        <v>186</v>
      </c>
      <c r="F123" s="10" t="s">
        <v>151</v>
      </c>
      <c r="G123" s="29">
        <f>219/2</f>
        <v>109.5</v>
      </c>
      <c r="H123" s="10" t="s">
        <v>47</v>
      </c>
      <c r="I123" s="10">
        <v>2012.0</v>
      </c>
      <c r="J123" s="10" t="s">
        <v>64</v>
      </c>
      <c r="K123" s="30">
        <f t="shared" si="13"/>
        <v>374283</v>
      </c>
      <c r="L123" s="10">
        <v>1.0</v>
      </c>
      <c r="M123" s="10" t="s">
        <v>51</v>
      </c>
      <c r="N123" s="10">
        <v>1.0</v>
      </c>
      <c r="O123" s="10" t="s">
        <v>51</v>
      </c>
      <c r="P123" s="18" t="s">
        <v>83</v>
      </c>
      <c r="Q123" s="17">
        <v>374283.0</v>
      </c>
      <c r="R123" s="10">
        <v>0.03</v>
      </c>
      <c r="S123" s="10">
        <v>0.8</v>
      </c>
    </row>
    <row r="124">
      <c r="A124" s="10" t="s">
        <v>530</v>
      </c>
      <c r="B124" s="10" t="s">
        <v>531</v>
      </c>
      <c r="C124" s="12" t="s">
        <v>361</v>
      </c>
      <c r="D124" s="10">
        <v>1.0</v>
      </c>
      <c r="E124" s="23" t="s">
        <v>186</v>
      </c>
      <c r="F124" s="10" t="s">
        <v>151</v>
      </c>
      <c r="G124" s="29">
        <f>219/10</f>
        <v>21.9</v>
      </c>
      <c r="H124" s="10" t="s">
        <v>47</v>
      </c>
      <c r="I124" s="10">
        <v>2012.0</v>
      </c>
      <c r="J124" s="10" t="s">
        <v>64</v>
      </c>
      <c r="K124" s="30">
        <f t="shared" si="13"/>
        <v>3119400</v>
      </c>
      <c r="L124" s="10">
        <v>0.01</v>
      </c>
      <c r="M124" s="10" t="s">
        <v>366</v>
      </c>
      <c r="N124" s="10">
        <v>1.0</v>
      </c>
      <c r="O124" s="10" t="s">
        <v>51</v>
      </c>
      <c r="P124" s="18" t="s">
        <v>83</v>
      </c>
      <c r="Q124" s="17">
        <v>31194.0</v>
      </c>
      <c r="R124" s="10">
        <v>0.03</v>
      </c>
      <c r="S124" s="10">
        <v>0.8</v>
      </c>
    </row>
    <row r="125">
      <c r="A125" s="10" t="s">
        <v>534</v>
      </c>
      <c r="B125" s="10" t="s">
        <v>535</v>
      </c>
      <c r="C125" s="12" t="s">
        <v>361</v>
      </c>
      <c r="D125" s="10">
        <v>0.0</v>
      </c>
      <c r="E125" s="23" t="s">
        <v>186</v>
      </c>
      <c r="F125" s="10" t="s">
        <v>151</v>
      </c>
      <c r="G125" s="10">
        <v>219.0</v>
      </c>
      <c r="H125" s="10" t="s">
        <v>47</v>
      </c>
      <c r="I125" s="10">
        <v>2012.0</v>
      </c>
      <c r="J125" s="10" t="s">
        <v>64</v>
      </c>
      <c r="K125" s="30">
        <f t="shared" si="13"/>
        <v>8469794.667</v>
      </c>
      <c r="L125" s="10">
        <v>0.19230769230769232</v>
      </c>
      <c r="M125" s="10" t="s">
        <v>513</v>
      </c>
      <c r="N125" s="10">
        <v>0.9</v>
      </c>
      <c r="O125" s="10" t="s">
        <v>366</v>
      </c>
      <c r="P125" s="18" t="s">
        <v>83</v>
      </c>
      <c r="Q125" s="17">
        <v>1465926.0</v>
      </c>
      <c r="R125" s="10">
        <v>0.03</v>
      </c>
      <c r="S125" s="10">
        <v>0.8</v>
      </c>
    </row>
    <row r="126">
      <c r="A126" s="10" t="s">
        <v>537</v>
      </c>
      <c r="B126" s="10" t="s">
        <v>538</v>
      </c>
      <c r="C126" s="12" t="s">
        <v>361</v>
      </c>
      <c r="D126" s="10">
        <v>1.0</v>
      </c>
      <c r="E126" s="23" t="s">
        <v>186</v>
      </c>
      <c r="F126" s="10" t="s">
        <v>151</v>
      </c>
      <c r="G126" s="10">
        <v>219.0</v>
      </c>
      <c r="H126" s="10" t="s">
        <v>47</v>
      </c>
      <c r="I126" s="10">
        <v>2012.0</v>
      </c>
      <c r="J126" s="10" t="s">
        <v>64</v>
      </c>
      <c r="K126" s="30">
        <f t="shared" si="13"/>
        <v>491930</v>
      </c>
      <c r="L126" s="10">
        <v>1.0</v>
      </c>
      <c r="M126" s="10" t="s">
        <v>51</v>
      </c>
      <c r="N126" s="10">
        <v>1.0</v>
      </c>
      <c r="O126" s="10" t="s">
        <v>51</v>
      </c>
      <c r="P126" s="18" t="s">
        <v>73</v>
      </c>
      <c r="Q126" s="17">
        <v>491930.0</v>
      </c>
      <c r="R126" s="10">
        <v>0.03</v>
      </c>
      <c r="S126" s="10">
        <v>0.8</v>
      </c>
    </row>
    <row r="127">
      <c r="A127" s="10" t="s">
        <v>539</v>
      </c>
      <c r="B127" s="10" t="s">
        <v>540</v>
      </c>
      <c r="C127" s="12" t="s">
        <v>361</v>
      </c>
      <c r="D127" s="10">
        <v>1.0</v>
      </c>
      <c r="E127" s="23" t="s">
        <v>186</v>
      </c>
      <c r="F127" s="10" t="s">
        <v>151</v>
      </c>
      <c r="G127" s="10" t="s">
        <v>51</v>
      </c>
      <c r="H127" s="10" t="s">
        <v>51</v>
      </c>
      <c r="I127" s="10" t="s">
        <v>51</v>
      </c>
      <c r="J127" s="10" t="s">
        <v>51</v>
      </c>
      <c r="K127" s="45" t="s">
        <v>51</v>
      </c>
      <c r="L127" s="10" t="s">
        <v>51</v>
      </c>
      <c r="M127" s="10" t="s">
        <v>51</v>
      </c>
      <c r="N127" s="10" t="s">
        <v>51</v>
      </c>
      <c r="O127" s="10" t="s">
        <v>51</v>
      </c>
      <c r="P127" s="18" t="s">
        <v>51</v>
      </c>
      <c r="Q127" s="10" t="s">
        <v>51</v>
      </c>
      <c r="R127" s="10" t="s">
        <v>51</v>
      </c>
      <c r="S127" s="10" t="s">
        <v>51</v>
      </c>
    </row>
    <row r="128">
      <c r="A128" s="10" t="s">
        <v>542</v>
      </c>
      <c r="B128" s="10" t="s">
        <v>543</v>
      </c>
      <c r="C128" s="12" t="s">
        <v>361</v>
      </c>
      <c r="D128" s="10">
        <v>0.0</v>
      </c>
      <c r="E128" s="23" t="s">
        <v>186</v>
      </c>
      <c r="F128" s="10" t="s">
        <v>33</v>
      </c>
      <c r="G128" s="10">
        <v>219.0</v>
      </c>
      <c r="H128" s="10" t="s">
        <v>47</v>
      </c>
      <c r="I128" s="10">
        <v>2012.0</v>
      </c>
      <c r="J128" s="10" t="s">
        <v>64</v>
      </c>
      <c r="K128" s="30">
        <f>Q128/N128/L128</f>
        <v>26379153.85</v>
      </c>
      <c r="L128" s="10">
        <v>0.013</v>
      </c>
      <c r="M128" s="10" t="s">
        <v>366</v>
      </c>
      <c r="N128" s="10">
        <v>1.0</v>
      </c>
      <c r="O128" s="10" t="s">
        <v>51</v>
      </c>
      <c r="P128" s="18" t="s">
        <v>83</v>
      </c>
      <c r="Q128" s="17">
        <v>342929.0</v>
      </c>
      <c r="R128" s="10">
        <v>0.03</v>
      </c>
      <c r="S128" s="10">
        <v>0.8</v>
      </c>
    </row>
    <row r="129">
      <c r="A129" s="10" t="s">
        <v>544</v>
      </c>
      <c r="B129" s="10" t="s">
        <v>545</v>
      </c>
      <c r="C129" s="12" t="s">
        <v>361</v>
      </c>
      <c r="D129" s="10">
        <v>0.0</v>
      </c>
      <c r="E129" s="23" t="s">
        <v>186</v>
      </c>
      <c r="F129" s="10" t="s">
        <v>114</v>
      </c>
      <c r="G129" s="29">
        <f>219/2</f>
        <v>109.5</v>
      </c>
      <c r="H129" s="10" t="s">
        <v>47</v>
      </c>
      <c r="I129" s="10">
        <v>2012.0</v>
      </c>
      <c r="J129" s="10" t="s">
        <v>64</v>
      </c>
      <c r="K129" s="17">
        <v>2872058.0</v>
      </c>
      <c r="L129" s="10">
        <v>0.163</v>
      </c>
      <c r="M129" s="10" t="s">
        <v>547</v>
      </c>
      <c r="N129" s="10">
        <v>1.0</v>
      </c>
      <c r="O129" s="10" t="s">
        <v>51</v>
      </c>
      <c r="P129" s="18" t="s">
        <v>83</v>
      </c>
      <c r="Q129" s="17">
        <v>469103.0</v>
      </c>
      <c r="R129" s="10">
        <v>0.03</v>
      </c>
      <c r="S129" s="10">
        <v>0.8</v>
      </c>
    </row>
    <row r="130">
      <c r="A130" s="10" t="s">
        <v>548</v>
      </c>
      <c r="B130" s="10" t="s">
        <v>549</v>
      </c>
      <c r="C130" s="12" t="s">
        <v>361</v>
      </c>
      <c r="D130" s="10">
        <v>1.0</v>
      </c>
      <c r="E130" s="23" t="s">
        <v>186</v>
      </c>
      <c r="F130" s="10" t="s">
        <v>151</v>
      </c>
      <c r="G130" s="10">
        <v>219.0</v>
      </c>
      <c r="H130" s="10" t="s">
        <v>47</v>
      </c>
      <c r="I130" s="10">
        <v>2012.0</v>
      </c>
      <c r="J130" s="10" t="s">
        <v>64</v>
      </c>
      <c r="K130" s="30">
        <f t="shared" ref="K130:K140" si="14">Q130/N130/L130</f>
        <v>215619285.7</v>
      </c>
      <c r="L130" s="10">
        <v>0.007</v>
      </c>
      <c r="M130" s="10" t="s">
        <v>366</v>
      </c>
      <c r="N130" s="10">
        <v>1.0</v>
      </c>
      <c r="O130" s="10" t="s">
        <v>51</v>
      </c>
      <c r="P130" s="18" t="s">
        <v>83</v>
      </c>
      <c r="Q130" s="17">
        <v>1509335.0</v>
      </c>
      <c r="R130" s="10">
        <v>0.03</v>
      </c>
      <c r="S130" s="10">
        <v>0.8</v>
      </c>
    </row>
    <row r="131">
      <c r="A131" s="10" t="s">
        <v>552</v>
      </c>
      <c r="B131" s="10" t="s">
        <v>553</v>
      </c>
      <c r="C131" s="12" t="s">
        <v>361</v>
      </c>
      <c r="D131" s="10">
        <v>1.0</v>
      </c>
      <c r="E131" s="23" t="s">
        <v>186</v>
      </c>
      <c r="F131" s="10" t="s">
        <v>151</v>
      </c>
      <c r="G131" s="10">
        <v>219.0</v>
      </c>
      <c r="H131" s="10" t="s">
        <v>47</v>
      </c>
      <c r="I131" s="10">
        <v>2012.0</v>
      </c>
      <c r="J131" s="10" t="s">
        <v>64</v>
      </c>
      <c r="K131" s="30">
        <f t="shared" si="14"/>
        <v>227675555.6</v>
      </c>
      <c r="L131" s="10">
        <v>0.0018</v>
      </c>
      <c r="M131" s="10" t="s">
        <v>366</v>
      </c>
      <c r="N131" s="10">
        <v>1.0</v>
      </c>
      <c r="O131" s="10" t="s">
        <v>51</v>
      </c>
      <c r="P131" s="18" t="s">
        <v>83</v>
      </c>
      <c r="Q131" s="17">
        <v>409816.0</v>
      </c>
      <c r="R131" s="10">
        <v>0.03</v>
      </c>
      <c r="S131" s="10">
        <v>0.8</v>
      </c>
    </row>
    <row r="132">
      <c r="A132" s="10" t="s">
        <v>555</v>
      </c>
      <c r="B132" s="10" t="s">
        <v>556</v>
      </c>
      <c r="C132" s="12" t="s">
        <v>361</v>
      </c>
      <c r="D132" s="10">
        <v>1.0</v>
      </c>
      <c r="E132" s="23" t="s">
        <v>186</v>
      </c>
      <c r="F132" s="10" t="s">
        <v>175</v>
      </c>
      <c r="G132" s="29">
        <f>219/2</f>
        <v>109.5</v>
      </c>
      <c r="H132" s="10" t="s">
        <v>47</v>
      </c>
      <c r="I132" s="10">
        <v>2012.0</v>
      </c>
      <c r="J132" s="10" t="s">
        <v>64</v>
      </c>
      <c r="K132" s="30">
        <f t="shared" si="14"/>
        <v>227675542.9</v>
      </c>
      <c r="L132" s="10">
        <v>0.25</v>
      </c>
      <c r="M132" s="10" t="s">
        <v>558</v>
      </c>
      <c r="N132" s="10">
        <v>0.07</v>
      </c>
      <c r="O132" s="10" t="s">
        <v>366</v>
      </c>
      <c r="P132" s="18" t="s">
        <v>83</v>
      </c>
      <c r="Q132" s="17">
        <v>3984322.0</v>
      </c>
      <c r="R132" s="10">
        <v>0.03</v>
      </c>
      <c r="S132" s="10">
        <v>0.8</v>
      </c>
    </row>
    <row r="133">
      <c r="A133" s="10" t="s">
        <v>559</v>
      </c>
      <c r="B133" s="10" t="s">
        <v>560</v>
      </c>
      <c r="C133" s="12" t="s">
        <v>361</v>
      </c>
      <c r="D133" s="10">
        <v>0.0</v>
      </c>
      <c r="E133" s="23" t="s">
        <v>194</v>
      </c>
      <c r="F133" s="10" t="s">
        <v>114</v>
      </c>
      <c r="G133" s="10">
        <v>14.35</v>
      </c>
      <c r="H133" s="10" t="s">
        <v>47</v>
      </c>
      <c r="I133" s="10">
        <v>2016.0</v>
      </c>
      <c r="J133" s="10" t="s">
        <v>64</v>
      </c>
      <c r="K133" s="30">
        <f t="shared" si="14"/>
        <v>58935023</v>
      </c>
      <c r="L133" s="10">
        <v>1.0</v>
      </c>
      <c r="M133" s="10" t="s">
        <v>51</v>
      </c>
      <c r="N133" s="10">
        <v>1.0</v>
      </c>
      <c r="O133" s="10" t="s">
        <v>51</v>
      </c>
      <c r="P133" s="18" t="s">
        <v>83</v>
      </c>
      <c r="Q133" s="17">
        <v>5.8935023E7</v>
      </c>
      <c r="R133" s="10">
        <v>0.08</v>
      </c>
      <c r="S133" s="10">
        <v>0.8</v>
      </c>
    </row>
    <row r="134">
      <c r="A134" s="10" t="s">
        <v>565</v>
      </c>
      <c r="B134" s="10" t="s">
        <v>566</v>
      </c>
      <c r="C134" s="12" t="s">
        <v>361</v>
      </c>
      <c r="D134" s="10">
        <v>0.0</v>
      </c>
      <c r="E134" s="23" t="s">
        <v>194</v>
      </c>
      <c r="F134" s="10" t="s">
        <v>114</v>
      </c>
      <c r="G134" s="10">
        <v>14.35</v>
      </c>
      <c r="H134" s="10" t="s">
        <v>47</v>
      </c>
      <c r="I134" s="10">
        <v>2016.0</v>
      </c>
      <c r="J134" s="10" t="s">
        <v>64</v>
      </c>
      <c r="K134" s="30">
        <f t="shared" si="14"/>
        <v>58935023</v>
      </c>
      <c r="L134" s="10">
        <v>1.0</v>
      </c>
      <c r="M134" s="10" t="s">
        <v>51</v>
      </c>
      <c r="N134" s="10">
        <v>1.0</v>
      </c>
      <c r="O134" s="10" t="s">
        <v>51</v>
      </c>
      <c r="P134" s="18" t="s">
        <v>83</v>
      </c>
      <c r="Q134" s="17">
        <v>5.8935023E7</v>
      </c>
      <c r="R134" s="10">
        <v>0.08</v>
      </c>
      <c r="S134" s="10">
        <v>0.8</v>
      </c>
    </row>
    <row r="135">
      <c r="A135" s="10" t="s">
        <v>567</v>
      </c>
      <c r="B135" s="10" t="s">
        <v>568</v>
      </c>
      <c r="C135" s="12" t="s">
        <v>361</v>
      </c>
      <c r="D135" s="10">
        <v>0.0</v>
      </c>
      <c r="E135" s="23" t="s">
        <v>194</v>
      </c>
      <c r="F135" s="10" t="s">
        <v>151</v>
      </c>
      <c r="G135" s="10">
        <v>14.35</v>
      </c>
      <c r="H135" s="10" t="s">
        <v>47</v>
      </c>
      <c r="I135" s="10">
        <v>2016.0</v>
      </c>
      <c r="J135" s="10" t="s">
        <v>64</v>
      </c>
      <c r="K135" s="30">
        <f t="shared" si="14"/>
        <v>58935023</v>
      </c>
      <c r="L135" s="10">
        <v>1.0</v>
      </c>
      <c r="M135" s="10" t="s">
        <v>51</v>
      </c>
      <c r="N135" s="10">
        <v>1.0</v>
      </c>
      <c r="O135" s="10" t="s">
        <v>51</v>
      </c>
      <c r="P135" s="18" t="s">
        <v>83</v>
      </c>
      <c r="Q135" s="17">
        <v>5.8935023E7</v>
      </c>
      <c r="R135" s="10">
        <v>0.08</v>
      </c>
      <c r="S135" s="10">
        <v>0.8</v>
      </c>
    </row>
    <row r="136">
      <c r="A136" s="10" t="s">
        <v>569</v>
      </c>
      <c r="B136" s="10" t="s">
        <v>570</v>
      </c>
      <c r="C136" s="12" t="s">
        <v>361</v>
      </c>
      <c r="D136" s="10">
        <v>0.0</v>
      </c>
      <c r="E136" s="23" t="s">
        <v>194</v>
      </c>
      <c r="F136" s="10" t="s">
        <v>114</v>
      </c>
      <c r="G136" s="10">
        <v>14.35</v>
      </c>
      <c r="H136" s="10" t="s">
        <v>47</v>
      </c>
      <c r="I136" s="10">
        <v>2016.0</v>
      </c>
      <c r="J136" s="10" t="s">
        <v>64</v>
      </c>
      <c r="K136" s="30">
        <f t="shared" si="14"/>
        <v>58935023</v>
      </c>
      <c r="L136" s="10">
        <v>1.0</v>
      </c>
      <c r="M136" s="10" t="s">
        <v>51</v>
      </c>
      <c r="N136" s="10">
        <v>1.0</v>
      </c>
      <c r="O136" s="10" t="s">
        <v>51</v>
      </c>
      <c r="P136" s="18" t="s">
        <v>83</v>
      </c>
      <c r="Q136" s="17">
        <v>5.8935023E7</v>
      </c>
      <c r="R136" s="10">
        <v>0.08</v>
      </c>
      <c r="S136" s="10">
        <v>0.8</v>
      </c>
    </row>
    <row r="137">
      <c r="A137" s="10" t="s">
        <v>574</v>
      </c>
      <c r="B137" s="10" t="s">
        <v>575</v>
      </c>
      <c r="C137" s="12" t="s">
        <v>361</v>
      </c>
      <c r="D137" s="10">
        <v>0.0</v>
      </c>
      <c r="E137" s="23" t="s">
        <v>194</v>
      </c>
      <c r="F137" s="10" t="s">
        <v>114</v>
      </c>
      <c r="G137" s="10">
        <v>14.35</v>
      </c>
      <c r="H137" s="10" t="s">
        <v>47</v>
      </c>
      <c r="I137" s="10">
        <v>2016.0</v>
      </c>
      <c r="J137" s="10" t="s">
        <v>64</v>
      </c>
      <c r="K137" s="30">
        <f t="shared" si="14"/>
        <v>58935023</v>
      </c>
      <c r="L137" s="10">
        <v>1.0</v>
      </c>
      <c r="M137" s="10" t="s">
        <v>51</v>
      </c>
      <c r="N137" s="10">
        <v>1.0</v>
      </c>
      <c r="O137" s="10" t="s">
        <v>51</v>
      </c>
      <c r="P137" s="18" t="s">
        <v>83</v>
      </c>
      <c r="Q137" s="17">
        <v>5.8935023E7</v>
      </c>
      <c r="R137" s="10">
        <v>0.08</v>
      </c>
      <c r="S137" s="10">
        <v>0.8</v>
      </c>
    </row>
    <row r="138">
      <c r="A138" s="10" t="s">
        <v>576</v>
      </c>
      <c r="B138" s="10" t="s">
        <v>577</v>
      </c>
      <c r="C138" s="12" t="s">
        <v>361</v>
      </c>
      <c r="D138" s="10">
        <v>1.0</v>
      </c>
      <c r="E138" s="23" t="s">
        <v>186</v>
      </c>
      <c r="F138" s="10" t="s">
        <v>175</v>
      </c>
      <c r="G138" s="10">
        <v>90.52</v>
      </c>
      <c r="H138" s="10" t="s">
        <v>47</v>
      </c>
      <c r="I138" s="10">
        <v>2016.0</v>
      </c>
      <c r="J138" s="10" t="s">
        <v>64</v>
      </c>
      <c r="K138" s="30">
        <f t="shared" si="14"/>
        <v>5218470</v>
      </c>
      <c r="L138" s="10">
        <v>1.0</v>
      </c>
      <c r="M138" s="10" t="s">
        <v>51</v>
      </c>
      <c r="N138" s="10">
        <v>1.0</v>
      </c>
      <c r="O138" s="10" t="s">
        <v>51</v>
      </c>
      <c r="P138" s="18" t="s">
        <v>83</v>
      </c>
      <c r="Q138" s="17">
        <v>5218470.0</v>
      </c>
      <c r="R138" s="10">
        <v>0.5</v>
      </c>
      <c r="S138" s="10">
        <v>0.8</v>
      </c>
    </row>
    <row r="139">
      <c r="A139" s="10" t="s">
        <v>578</v>
      </c>
      <c r="B139" s="10" t="s">
        <v>579</v>
      </c>
      <c r="C139" s="12" t="s">
        <v>361</v>
      </c>
      <c r="D139" s="10">
        <v>0.0</v>
      </c>
      <c r="E139" s="23" t="s">
        <v>194</v>
      </c>
      <c r="F139" s="10" t="s">
        <v>114</v>
      </c>
      <c r="G139" s="10">
        <v>14.35</v>
      </c>
      <c r="H139" s="10" t="s">
        <v>47</v>
      </c>
      <c r="I139" s="10">
        <v>2016.0</v>
      </c>
      <c r="J139" s="10" t="s">
        <v>64</v>
      </c>
      <c r="K139" s="30">
        <f t="shared" si="14"/>
        <v>58935023</v>
      </c>
      <c r="L139" s="10">
        <v>1.0</v>
      </c>
      <c r="M139" s="10" t="s">
        <v>51</v>
      </c>
      <c r="N139" s="10">
        <v>1.0</v>
      </c>
      <c r="O139" s="10" t="s">
        <v>51</v>
      </c>
      <c r="P139" s="18" t="s">
        <v>83</v>
      </c>
      <c r="Q139" s="17">
        <v>5.8935023E7</v>
      </c>
      <c r="R139" s="10">
        <v>0.08</v>
      </c>
      <c r="S139" s="10">
        <v>0.8</v>
      </c>
    </row>
    <row r="140">
      <c r="A140" s="10" t="s">
        <v>580</v>
      </c>
      <c r="B140" s="10" t="s">
        <v>581</v>
      </c>
      <c r="C140" s="12" t="s">
        <v>361</v>
      </c>
      <c r="D140" s="10">
        <v>1.0</v>
      </c>
      <c r="E140" s="23" t="s">
        <v>186</v>
      </c>
      <c r="F140" s="10" t="s">
        <v>33</v>
      </c>
      <c r="G140" s="10">
        <v>21.23</v>
      </c>
      <c r="H140" s="10" t="s">
        <v>47</v>
      </c>
      <c r="I140" s="10">
        <v>2016.0</v>
      </c>
      <c r="J140" s="10" t="s">
        <v>64</v>
      </c>
      <c r="K140" s="30">
        <f t="shared" si="14"/>
        <v>22257860</v>
      </c>
      <c r="L140" s="10">
        <v>1.0</v>
      </c>
      <c r="M140" s="10" t="s">
        <v>51</v>
      </c>
      <c r="N140" s="10">
        <v>1.0</v>
      </c>
      <c r="O140" s="10" t="s">
        <v>51</v>
      </c>
      <c r="P140" s="18" t="s">
        <v>83</v>
      </c>
      <c r="Q140" s="17">
        <v>2.225786E7</v>
      </c>
      <c r="R140" s="10">
        <v>0.08</v>
      </c>
      <c r="S140" s="10">
        <v>0.8</v>
      </c>
    </row>
    <row r="141">
      <c r="A141" s="10" t="s">
        <v>584</v>
      </c>
      <c r="B141" s="10" t="s">
        <v>585</v>
      </c>
      <c r="C141" s="12" t="s">
        <v>361</v>
      </c>
      <c r="D141" s="10">
        <v>1.0</v>
      </c>
      <c r="E141" s="10" t="s">
        <v>32</v>
      </c>
      <c r="F141" s="10" t="s">
        <v>175</v>
      </c>
      <c r="G141" s="10" t="s">
        <v>51</v>
      </c>
      <c r="H141" s="10" t="s">
        <v>51</v>
      </c>
      <c r="I141" s="10" t="s">
        <v>51</v>
      </c>
      <c r="J141" s="10" t="s">
        <v>51</v>
      </c>
      <c r="K141" s="45" t="s">
        <v>51</v>
      </c>
      <c r="L141" s="10" t="s">
        <v>51</v>
      </c>
      <c r="M141" s="10" t="s">
        <v>51</v>
      </c>
      <c r="N141" s="10" t="s">
        <v>51</v>
      </c>
      <c r="O141" s="10" t="s">
        <v>51</v>
      </c>
      <c r="P141" s="18" t="s">
        <v>51</v>
      </c>
      <c r="Q141" s="10" t="s">
        <v>51</v>
      </c>
      <c r="R141" s="10" t="s">
        <v>51</v>
      </c>
      <c r="S141" s="10" t="s">
        <v>51</v>
      </c>
    </row>
    <row r="142">
      <c r="A142" s="10" t="s">
        <v>586</v>
      </c>
      <c r="B142" s="10" t="s">
        <v>587</v>
      </c>
      <c r="C142" s="12" t="s">
        <v>361</v>
      </c>
      <c r="D142" s="10">
        <v>1.0</v>
      </c>
      <c r="E142" s="23" t="s">
        <v>186</v>
      </c>
      <c r="F142" s="20" t="s">
        <v>57</v>
      </c>
      <c r="G142" s="10" t="s">
        <v>51</v>
      </c>
      <c r="H142" s="10" t="s">
        <v>51</v>
      </c>
      <c r="I142" s="10" t="s">
        <v>51</v>
      </c>
      <c r="J142" s="10" t="s">
        <v>51</v>
      </c>
      <c r="K142" s="45" t="s">
        <v>51</v>
      </c>
      <c r="L142" s="10" t="s">
        <v>51</v>
      </c>
      <c r="M142" s="10" t="s">
        <v>51</v>
      </c>
      <c r="N142" s="10" t="s">
        <v>51</v>
      </c>
      <c r="O142" s="10" t="s">
        <v>51</v>
      </c>
      <c r="P142" s="18" t="s">
        <v>51</v>
      </c>
      <c r="Q142" s="10" t="s">
        <v>51</v>
      </c>
      <c r="R142" s="10" t="s">
        <v>51</v>
      </c>
      <c r="S142" s="10" t="s">
        <v>51</v>
      </c>
    </row>
    <row r="143">
      <c r="A143" s="10" t="s">
        <v>589</v>
      </c>
      <c r="B143" s="10" t="s">
        <v>590</v>
      </c>
      <c r="C143" s="12" t="s">
        <v>361</v>
      </c>
      <c r="D143" s="10">
        <v>1.0</v>
      </c>
      <c r="E143" s="23" t="s">
        <v>186</v>
      </c>
      <c r="F143" s="20" t="s">
        <v>57</v>
      </c>
      <c r="G143" s="10">
        <v>36.48</v>
      </c>
      <c r="H143" s="10" t="s">
        <v>47</v>
      </c>
      <c r="I143" s="10">
        <v>2016.0</v>
      </c>
      <c r="J143" s="10" t="s">
        <v>64</v>
      </c>
      <c r="K143" s="30">
        <f t="shared" ref="K143:K176" si="15">Q143/N143/L143</f>
        <v>27930787.61</v>
      </c>
      <c r="L143" s="10">
        <v>0.113</v>
      </c>
      <c r="M143" s="10" t="s">
        <v>592</v>
      </c>
      <c r="N143" s="10">
        <v>1.0</v>
      </c>
      <c r="O143" s="10" t="s">
        <v>54</v>
      </c>
      <c r="P143" s="18" t="s">
        <v>172</v>
      </c>
      <c r="Q143" s="17">
        <v>3156179.0</v>
      </c>
      <c r="R143" s="10">
        <v>0.5</v>
      </c>
      <c r="S143" s="10">
        <v>0.8</v>
      </c>
    </row>
    <row r="144">
      <c r="A144" s="10" t="s">
        <v>594</v>
      </c>
      <c r="B144" s="10" t="s">
        <v>595</v>
      </c>
      <c r="C144" s="12" t="s">
        <v>361</v>
      </c>
      <c r="D144" s="10">
        <v>1.0</v>
      </c>
      <c r="E144" s="23" t="s">
        <v>186</v>
      </c>
      <c r="F144" s="20" t="s">
        <v>57</v>
      </c>
      <c r="G144" s="10">
        <v>248.0</v>
      </c>
      <c r="H144" s="10" t="s">
        <v>47</v>
      </c>
      <c r="I144" s="10">
        <v>2008.0</v>
      </c>
      <c r="J144" s="10" t="s">
        <v>136</v>
      </c>
      <c r="K144" s="30">
        <f t="shared" si="15"/>
        <v>85725342.11</v>
      </c>
      <c r="L144" s="10">
        <v>0.114</v>
      </c>
      <c r="M144" s="10" t="s">
        <v>596</v>
      </c>
      <c r="N144" s="10">
        <v>1.0</v>
      </c>
      <c r="O144" s="10" t="s">
        <v>54</v>
      </c>
      <c r="P144" s="18" t="s">
        <v>172</v>
      </c>
      <c r="Q144" s="17">
        <v>9772689.0</v>
      </c>
      <c r="R144" s="10">
        <v>0.26</v>
      </c>
      <c r="S144" s="10">
        <v>0.8</v>
      </c>
    </row>
    <row r="145">
      <c r="A145" s="10" t="s">
        <v>597</v>
      </c>
      <c r="B145" s="10" t="s">
        <v>598</v>
      </c>
      <c r="C145" s="12" t="s">
        <v>361</v>
      </c>
      <c r="D145" s="10">
        <v>1.0</v>
      </c>
      <c r="E145" s="23" t="s">
        <v>186</v>
      </c>
      <c r="F145" s="10" t="s">
        <v>175</v>
      </c>
      <c r="G145" s="10">
        <v>38.0</v>
      </c>
      <c r="H145" s="10" t="s">
        <v>47</v>
      </c>
      <c r="I145" s="10">
        <v>2016.0</v>
      </c>
      <c r="J145" s="10" t="s">
        <v>64</v>
      </c>
      <c r="K145" s="30">
        <f t="shared" si="15"/>
        <v>291672</v>
      </c>
      <c r="L145" s="10">
        <v>1.0</v>
      </c>
      <c r="M145" s="10" t="s">
        <v>51</v>
      </c>
      <c r="N145" s="10">
        <v>1.0</v>
      </c>
      <c r="O145" s="10" t="s">
        <v>51</v>
      </c>
      <c r="P145" s="18" t="s">
        <v>73</v>
      </c>
      <c r="Q145" s="17">
        <v>291672.0</v>
      </c>
      <c r="R145" s="10">
        <v>0.5</v>
      </c>
      <c r="S145" s="10">
        <v>0.8</v>
      </c>
    </row>
    <row r="146">
      <c r="A146" s="10" t="s">
        <v>600</v>
      </c>
      <c r="B146" s="10" t="s">
        <v>601</v>
      </c>
      <c r="C146" s="12" t="s">
        <v>71</v>
      </c>
      <c r="D146" s="10">
        <v>1.0</v>
      </c>
      <c r="E146" s="23" t="s">
        <v>186</v>
      </c>
      <c r="F146" s="20" t="s">
        <v>57</v>
      </c>
      <c r="G146" s="31">
        <f>769.73/97</f>
        <v>7.935360825</v>
      </c>
      <c r="H146" s="10" t="s">
        <v>602</v>
      </c>
      <c r="I146" s="10">
        <v>2002.0</v>
      </c>
      <c r="J146" s="10" t="s">
        <v>603</v>
      </c>
      <c r="K146" s="30">
        <f t="shared" si="15"/>
        <v>11572202</v>
      </c>
      <c r="L146" s="10">
        <v>1.0</v>
      </c>
      <c r="M146" s="10" t="s">
        <v>51</v>
      </c>
      <c r="N146" s="10">
        <v>1.0</v>
      </c>
      <c r="O146" s="10" t="s">
        <v>51</v>
      </c>
      <c r="P146" s="18" t="s">
        <v>73</v>
      </c>
      <c r="Q146" s="17">
        <v>1.1572202E7</v>
      </c>
      <c r="R146" s="10">
        <v>0.6621</v>
      </c>
      <c r="S146" s="10">
        <v>0.8</v>
      </c>
    </row>
    <row r="147">
      <c r="A147" s="10" t="s">
        <v>604</v>
      </c>
      <c r="B147" s="10" t="s">
        <v>605</v>
      </c>
      <c r="C147" s="12" t="s">
        <v>71</v>
      </c>
      <c r="D147" s="10">
        <v>0.0</v>
      </c>
      <c r="E147" s="23" t="s">
        <v>194</v>
      </c>
      <c r="F147" s="10" t="s">
        <v>114</v>
      </c>
      <c r="G147" s="10">
        <v>259.53</v>
      </c>
      <c r="H147" s="10" t="s">
        <v>77</v>
      </c>
      <c r="I147" s="10">
        <v>2011.0</v>
      </c>
      <c r="J147" s="10" t="s">
        <v>136</v>
      </c>
      <c r="K147" s="30">
        <f t="shared" si="15"/>
        <v>85725346</v>
      </c>
      <c r="L147" s="10">
        <v>1.0</v>
      </c>
      <c r="M147" s="19" t="s">
        <v>54</v>
      </c>
      <c r="N147" s="10">
        <v>1.0</v>
      </c>
      <c r="O147" s="10" t="s">
        <v>51</v>
      </c>
      <c r="P147" s="18" t="s">
        <v>52</v>
      </c>
      <c r="Q147" s="17">
        <v>8.5725346E7</v>
      </c>
      <c r="R147" s="10">
        <v>0.31</v>
      </c>
      <c r="S147" s="10">
        <v>0.8</v>
      </c>
    </row>
    <row r="148">
      <c r="A148" s="10" t="s">
        <v>606</v>
      </c>
      <c r="B148" s="10" t="s">
        <v>607</v>
      </c>
      <c r="C148" s="12" t="s">
        <v>71</v>
      </c>
      <c r="D148" s="10">
        <v>1.0</v>
      </c>
      <c r="E148" s="23" t="s">
        <v>186</v>
      </c>
      <c r="F148" s="20" t="s">
        <v>57</v>
      </c>
      <c r="G148" s="10">
        <v>84.0</v>
      </c>
      <c r="H148" s="10" t="s">
        <v>47</v>
      </c>
      <c r="I148" s="10">
        <v>2008.0</v>
      </c>
      <c r="J148" s="10" t="s">
        <v>136</v>
      </c>
      <c r="K148" s="30">
        <f t="shared" si="15"/>
        <v>17844152</v>
      </c>
      <c r="L148" s="10">
        <v>1.0</v>
      </c>
      <c r="M148" s="10" t="s">
        <v>51</v>
      </c>
      <c r="N148" s="10">
        <v>1.0</v>
      </c>
      <c r="O148" s="10" t="s">
        <v>51</v>
      </c>
      <c r="P148" s="18" t="s">
        <v>73</v>
      </c>
      <c r="Q148" s="17">
        <v>1.7844152E7</v>
      </c>
      <c r="R148" s="10">
        <v>0.26</v>
      </c>
      <c r="S148" s="10">
        <v>0.8</v>
      </c>
    </row>
    <row r="149">
      <c r="A149" s="10" t="s">
        <v>610</v>
      </c>
      <c r="B149" s="10" t="s">
        <v>611</v>
      </c>
      <c r="C149" s="12" t="s">
        <v>71</v>
      </c>
      <c r="D149" s="10">
        <v>1.0</v>
      </c>
      <c r="E149" s="23" t="s">
        <v>186</v>
      </c>
      <c r="F149" s="20" t="s">
        <v>57</v>
      </c>
      <c r="G149" s="25">
        <v>4.02</v>
      </c>
      <c r="H149" s="10" t="s">
        <v>47</v>
      </c>
      <c r="I149" s="10">
        <v>1999.0</v>
      </c>
      <c r="J149" s="10" t="s">
        <v>88</v>
      </c>
      <c r="K149" s="30">
        <f t="shared" si="15"/>
        <v>286345908</v>
      </c>
      <c r="L149" s="10">
        <v>1.0</v>
      </c>
      <c r="M149" s="10" t="s">
        <v>51</v>
      </c>
      <c r="N149" s="10">
        <v>1.0</v>
      </c>
      <c r="O149" s="10" t="s">
        <v>51</v>
      </c>
      <c r="P149" s="18" t="s">
        <v>73</v>
      </c>
      <c r="Q149" s="24">
        <v>2.86345908E8</v>
      </c>
      <c r="R149" s="10">
        <v>0.6621</v>
      </c>
      <c r="S149" s="10">
        <v>0.8</v>
      </c>
    </row>
    <row r="150">
      <c r="A150" s="10" t="s">
        <v>612</v>
      </c>
      <c r="B150" s="10" t="s">
        <v>613</v>
      </c>
      <c r="C150" s="12" t="s">
        <v>71</v>
      </c>
      <c r="D150" s="10">
        <v>1.0</v>
      </c>
      <c r="E150" s="23" t="s">
        <v>194</v>
      </c>
      <c r="F150" s="10" t="s">
        <v>175</v>
      </c>
      <c r="G150" s="10">
        <v>157.0</v>
      </c>
      <c r="H150" s="10" t="s">
        <v>47</v>
      </c>
      <c r="I150" s="10">
        <v>2015.0</v>
      </c>
      <c r="J150" s="10" t="s">
        <v>267</v>
      </c>
      <c r="K150" s="30">
        <f t="shared" si="15"/>
        <v>11139866</v>
      </c>
      <c r="L150" s="10">
        <v>1.0</v>
      </c>
      <c r="M150" s="10" t="s">
        <v>51</v>
      </c>
      <c r="N150" s="10">
        <v>1.0</v>
      </c>
      <c r="O150" s="10" t="s">
        <v>51</v>
      </c>
      <c r="P150" s="18" t="s">
        <v>73</v>
      </c>
      <c r="Q150" s="17">
        <v>1.1139866E7</v>
      </c>
      <c r="R150" s="10">
        <v>0.43</v>
      </c>
      <c r="S150" s="10">
        <v>0.8</v>
      </c>
    </row>
    <row r="151">
      <c r="A151" s="10" t="s">
        <v>615</v>
      </c>
      <c r="B151" s="10" t="s">
        <v>616</v>
      </c>
      <c r="C151" s="12" t="s">
        <v>71</v>
      </c>
      <c r="D151" s="10">
        <v>0.0</v>
      </c>
      <c r="E151" s="23" t="s">
        <v>194</v>
      </c>
      <c r="F151" s="10" t="s">
        <v>114</v>
      </c>
      <c r="G151" s="10">
        <v>56.93</v>
      </c>
      <c r="H151" s="10" t="s">
        <v>47</v>
      </c>
      <c r="I151" s="10">
        <v>2012.0</v>
      </c>
      <c r="J151" s="10" t="s">
        <v>64</v>
      </c>
      <c r="K151" s="30">
        <f t="shared" si="15"/>
        <v>20442146</v>
      </c>
      <c r="L151" s="10">
        <v>1.0</v>
      </c>
      <c r="M151" s="10" t="s">
        <v>51</v>
      </c>
      <c r="N151" s="10">
        <v>1.0</v>
      </c>
      <c r="O151" s="10" t="s">
        <v>51</v>
      </c>
      <c r="P151" s="18" t="s">
        <v>73</v>
      </c>
      <c r="Q151" s="17">
        <v>2.0442146E7</v>
      </c>
      <c r="R151" s="10">
        <v>0.023</v>
      </c>
      <c r="S151" s="10">
        <v>0.8</v>
      </c>
    </row>
    <row r="152">
      <c r="A152" s="10" t="s">
        <v>617</v>
      </c>
      <c r="B152" s="10" t="s">
        <v>618</v>
      </c>
      <c r="C152" s="12" t="s">
        <v>71</v>
      </c>
      <c r="D152" s="10">
        <v>0.0</v>
      </c>
      <c r="E152" s="23" t="s">
        <v>186</v>
      </c>
      <c r="F152" s="10" t="s">
        <v>33</v>
      </c>
      <c r="G152" s="31">
        <v>0.035384239619243925</v>
      </c>
      <c r="H152" s="10" t="s">
        <v>47</v>
      </c>
      <c r="I152" s="10">
        <v>2010.0</v>
      </c>
      <c r="J152" s="10" t="s">
        <v>141</v>
      </c>
      <c r="K152" s="30">
        <f t="shared" si="15"/>
        <v>86503460</v>
      </c>
      <c r="L152" s="10">
        <v>1.0</v>
      </c>
      <c r="M152" s="10" t="s">
        <v>51</v>
      </c>
      <c r="N152" s="10">
        <v>1.0</v>
      </c>
      <c r="O152" s="10" t="s">
        <v>51</v>
      </c>
      <c r="P152" s="18" t="s">
        <v>73</v>
      </c>
      <c r="Q152" s="17">
        <v>8.650346E7</v>
      </c>
      <c r="R152" s="10">
        <v>0.5</v>
      </c>
      <c r="S152" s="10">
        <v>0.8</v>
      </c>
    </row>
    <row r="153">
      <c r="A153" s="10" t="s">
        <v>621</v>
      </c>
      <c r="B153" s="10" t="s">
        <v>622</v>
      </c>
      <c r="C153" s="12" t="s">
        <v>71</v>
      </c>
      <c r="D153" s="10">
        <v>1.0</v>
      </c>
      <c r="E153" s="10" t="s">
        <v>32</v>
      </c>
      <c r="F153" s="10" t="s">
        <v>33</v>
      </c>
      <c r="G153" s="10">
        <f>386.23/50</f>
        <v>7.7246</v>
      </c>
      <c r="H153" s="10" t="s">
        <v>47</v>
      </c>
      <c r="I153" s="10">
        <v>2012.0</v>
      </c>
      <c r="J153" s="10" t="s">
        <v>624</v>
      </c>
      <c r="K153" s="30">
        <f t="shared" si="15"/>
        <v>43387038</v>
      </c>
      <c r="L153" s="10">
        <v>1.0</v>
      </c>
      <c r="M153" s="10" t="s">
        <v>51</v>
      </c>
      <c r="N153" s="10">
        <v>1.0</v>
      </c>
      <c r="O153" s="10" t="s">
        <v>51</v>
      </c>
      <c r="P153" s="18" t="s">
        <v>73</v>
      </c>
      <c r="Q153" s="17">
        <v>4.3387038E7</v>
      </c>
      <c r="R153" s="10">
        <v>0.77</v>
      </c>
      <c r="S153" s="10">
        <v>0.8</v>
      </c>
    </row>
    <row r="154">
      <c r="A154" s="10" t="s">
        <v>625</v>
      </c>
      <c r="B154" s="10" t="s">
        <v>626</v>
      </c>
      <c r="C154" s="12" t="s">
        <v>71</v>
      </c>
      <c r="D154" s="10">
        <v>1.0</v>
      </c>
      <c r="E154" s="23" t="s">
        <v>186</v>
      </c>
      <c r="F154" s="10" t="s">
        <v>114</v>
      </c>
      <c r="G154" s="10">
        <v>5.98</v>
      </c>
      <c r="H154" s="10" t="s">
        <v>47</v>
      </c>
      <c r="I154" s="10">
        <v>1999.0</v>
      </c>
      <c r="J154" s="10" t="s">
        <v>627</v>
      </c>
      <c r="K154" s="30">
        <f t="shared" si="15"/>
        <v>198851878</v>
      </c>
      <c r="L154" s="10">
        <v>1.0</v>
      </c>
      <c r="M154" s="10" t="s">
        <v>51</v>
      </c>
      <c r="N154" s="10">
        <v>1.0</v>
      </c>
      <c r="O154" s="10" t="s">
        <v>51</v>
      </c>
      <c r="P154" s="18" t="s">
        <v>73</v>
      </c>
      <c r="Q154" s="17">
        <v>1.98851878E8</v>
      </c>
      <c r="R154" s="10">
        <v>0.5</v>
      </c>
      <c r="S154" s="10">
        <v>0.8</v>
      </c>
    </row>
    <row r="155">
      <c r="A155" s="10" t="s">
        <v>630</v>
      </c>
      <c r="B155" s="10" t="s">
        <v>631</v>
      </c>
      <c r="C155" s="12" t="s">
        <v>361</v>
      </c>
      <c r="D155" s="10">
        <v>0.0</v>
      </c>
      <c r="E155" s="10" t="s">
        <v>32</v>
      </c>
      <c r="F155" s="10" t="s">
        <v>151</v>
      </c>
      <c r="G155" s="68">
        <v>3.96</v>
      </c>
      <c r="H155" s="69" t="s">
        <v>47</v>
      </c>
      <c r="I155" s="53">
        <v>2012.0</v>
      </c>
      <c r="J155" s="64" t="s">
        <v>64</v>
      </c>
      <c r="K155" s="30">
        <f t="shared" si="15"/>
        <v>74093869</v>
      </c>
      <c r="L155" s="10">
        <v>1.0</v>
      </c>
      <c r="M155" s="10" t="s">
        <v>51</v>
      </c>
      <c r="N155" s="10">
        <v>1.0</v>
      </c>
      <c r="O155" s="10" t="s">
        <v>51</v>
      </c>
      <c r="P155" s="18" t="s">
        <v>73</v>
      </c>
      <c r="Q155" s="17">
        <v>7.4093869E7</v>
      </c>
      <c r="R155" s="10">
        <v>0.2</v>
      </c>
      <c r="S155" s="10">
        <v>0.8</v>
      </c>
    </row>
    <row r="156">
      <c r="A156" s="10" t="s">
        <v>633</v>
      </c>
      <c r="B156" s="10" t="s">
        <v>634</v>
      </c>
      <c r="C156" s="12" t="s">
        <v>71</v>
      </c>
      <c r="D156" s="10">
        <v>0.0</v>
      </c>
      <c r="E156" s="23" t="s">
        <v>194</v>
      </c>
      <c r="F156" s="10" t="s">
        <v>175</v>
      </c>
      <c r="G156" s="29">
        <f>48+(2*36.88)</f>
        <v>121.76</v>
      </c>
      <c r="H156" s="10" t="s">
        <v>47</v>
      </c>
      <c r="I156" s="10">
        <v>2013.0</v>
      </c>
      <c r="J156" s="32" t="s">
        <v>635</v>
      </c>
      <c r="K156" s="30">
        <f t="shared" si="15"/>
        <v>45923468.75</v>
      </c>
      <c r="L156" s="10">
        <v>0.32</v>
      </c>
      <c r="M156" s="10" t="s">
        <v>636</v>
      </c>
      <c r="N156" s="10">
        <v>1.0</v>
      </c>
      <c r="O156" s="10" t="s">
        <v>51</v>
      </c>
      <c r="P156" s="18" t="s">
        <v>83</v>
      </c>
      <c r="Q156" s="17">
        <v>1.469551E7</v>
      </c>
      <c r="R156" s="10">
        <v>0.03</v>
      </c>
      <c r="S156" s="10">
        <v>0.8</v>
      </c>
    </row>
    <row r="157">
      <c r="A157" s="10" t="s">
        <v>637</v>
      </c>
      <c r="B157" s="10" t="s">
        <v>634</v>
      </c>
      <c r="C157" s="12" t="s">
        <v>71</v>
      </c>
      <c r="D157" s="10">
        <v>0.0</v>
      </c>
      <c r="E157" s="23" t="s">
        <v>194</v>
      </c>
      <c r="F157" s="10" t="s">
        <v>175</v>
      </c>
      <c r="G157" s="10">
        <v>900.0</v>
      </c>
      <c r="H157" s="10" t="s">
        <v>47</v>
      </c>
      <c r="I157" s="10">
        <v>2012.0</v>
      </c>
      <c r="J157" s="10" t="s">
        <v>640</v>
      </c>
      <c r="K157" s="30">
        <f t="shared" si="15"/>
        <v>3791037.485</v>
      </c>
      <c r="L157" s="10">
        <v>0.827</v>
      </c>
      <c r="M157" s="10" t="s">
        <v>636</v>
      </c>
      <c r="N157" s="10">
        <v>1.0</v>
      </c>
      <c r="O157" s="10" t="s">
        <v>51</v>
      </c>
      <c r="P157" s="18" t="s">
        <v>83</v>
      </c>
      <c r="Q157" s="17">
        <v>3135188.0</v>
      </c>
      <c r="R157" s="10">
        <v>0.03</v>
      </c>
      <c r="S157" s="10">
        <v>0.8</v>
      </c>
    </row>
    <row r="158">
      <c r="A158" s="10" t="s">
        <v>641</v>
      </c>
      <c r="B158" s="10" t="s">
        <v>642</v>
      </c>
      <c r="C158" s="12" t="s">
        <v>71</v>
      </c>
      <c r="D158" s="10">
        <v>1.0</v>
      </c>
      <c r="E158" s="23" t="s">
        <v>186</v>
      </c>
      <c r="F158" s="10" t="s">
        <v>33</v>
      </c>
      <c r="G158" s="10">
        <v>16.87</v>
      </c>
      <c r="H158" s="10" t="s">
        <v>47</v>
      </c>
      <c r="I158" s="10">
        <v>2012.0</v>
      </c>
      <c r="J158" s="10" t="s">
        <v>141</v>
      </c>
      <c r="K158" s="30">
        <f t="shared" si="15"/>
        <v>40014121</v>
      </c>
      <c r="L158" s="10">
        <v>1.0</v>
      </c>
      <c r="M158" s="10" t="s">
        <v>51</v>
      </c>
      <c r="N158" s="10">
        <v>1.0</v>
      </c>
      <c r="O158" s="10" t="s">
        <v>51</v>
      </c>
      <c r="P158" s="18" t="s">
        <v>73</v>
      </c>
      <c r="Q158" s="17">
        <v>4.0014121E7</v>
      </c>
      <c r="R158" s="10">
        <v>0.3</v>
      </c>
      <c r="S158" s="10">
        <v>0.8</v>
      </c>
    </row>
    <row r="159">
      <c r="A159" s="10" t="s">
        <v>645</v>
      </c>
      <c r="B159" s="10" t="s">
        <v>642</v>
      </c>
      <c r="C159" s="12" t="s">
        <v>71</v>
      </c>
      <c r="D159" s="10">
        <v>1.0</v>
      </c>
      <c r="E159" s="23" t="s">
        <v>186</v>
      </c>
      <c r="F159" s="10" t="s">
        <v>33</v>
      </c>
      <c r="G159" s="10">
        <v>8.38</v>
      </c>
      <c r="H159" s="10" t="s">
        <v>36</v>
      </c>
      <c r="I159" s="10">
        <v>2011.0</v>
      </c>
      <c r="J159" s="10" t="s">
        <v>44</v>
      </c>
      <c r="K159" s="30">
        <f t="shared" si="15"/>
        <v>40014121</v>
      </c>
      <c r="L159" s="10">
        <v>1.0</v>
      </c>
      <c r="M159" s="10" t="s">
        <v>51</v>
      </c>
      <c r="N159" s="10">
        <v>1.0</v>
      </c>
      <c r="O159" s="10" t="s">
        <v>51</v>
      </c>
      <c r="P159" s="18" t="s">
        <v>73</v>
      </c>
      <c r="Q159" s="17">
        <v>4.0014121E7</v>
      </c>
      <c r="R159" s="10">
        <v>0.3</v>
      </c>
      <c r="S159" s="10">
        <v>0.8</v>
      </c>
    </row>
    <row r="160">
      <c r="A160" s="10" t="s">
        <v>646</v>
      </c>
      <c r="B160" s="10" t="s">
        <v>647</v>
      </c>
      <c r="C160" s="12" t="s">
        <v>71</v>
      </c>
      <c r="D160" s="10">
        <v>0.0</v>
      </c>
      <c r="E160" s="10" t="s">
        <v>32</v>
      </c>
      <c r="F160" s="10" t="s">
        <v>175</v>
      </c>
      <c r="G160" s="31">
        <f>7.43+(15.77*0.088)</f>
        <v>8.81776</v>
      </c>
      <c r="H160" s="10" t="s">
        <v>47</v>
      </c>
      <c r="I160" s="10">
        <v>2013.0</v>
      </c>
      <c r="J160" s="32" t="s">
        <v>635</v>
      </c>
      <c r="K160" s="30">
        <f t="shared" si="15"/>
        <v>5930200000</v>
      </c>
      <c r="L160" s="10">
        <v>0.088</v>
      </c>
      <c r="M160" s="10" t="s">
        <v>649</v>
      </c>
      <c r="N160" s="10">
        <v>0.2</v>
      </c>
      <c r="O160" s="10" t="s">
        <v>652</v>
      </c>
      <c r="P160" s="18" t="s">
        <v>83</v>
      </c>
      <c r="Q160" s="17">
        <v>1.0437152E8</v>
      </c>
      <c r="R160" s="10">
        <v>0.03</v>
      </c>
      <c r="S160" s="10">
        <v>0.8</v>
      </c>
    </row>
    <row r="161">
      <c r="A161" s="10" t="s">
        <v>653</v>
      </c>
      <c r="B161" s="10" t="s">
        <v>647</v>
      </c>
      <c r="C161" s="12" t="s">
        <v>71</v>
      </c>
      <c r="D161" s="10">
        <v>0.0</v>
      </c>
      <c r="E161" s="10" t="s">
        <v>32</v>
      </c>
      <c r="F161" s="10" t="s">
        <v>175</v>
      </c>
      <c r="G161" s="10">
        <v>17.5</v>
      </c>
      <c r="H161" s="10" t="s">
        <v>47</v>
      </c>
      <c r="I161" s="10">
        <v>2012.0</v>
      </c>
      <c r="J161" s="10" t="s">
        <v>64</v>
      </c>
      <c r="K161" s="30">
        <f t="shared" si="15"/>
        <v>972497684.9</v>
      </c>
      <c r="L161" s="10">
        <v>0.137</v>
      </c>
      <c r="M161" s="10" t="s">
        <v>649</v>
      </c>
      <c r="N161" s="10">
        <v>0.268</v>
      </c>
      <c r="O161" s="10" t="s">
        <v>654</v>
      </c>
      <c r="P161" s="18" t="s">
        <v>83</v>
      </c>
      <c r="Q161" s="17">
        <v>3.5706225E7</v>
      </c>
      <c r="R161" s="10">
        <v>0.03</v>
      </c>
      <c r="S161" s="10">
        <v>0.8</v>
      </c>
    </row>
    <row r="162">
      <c r="A162" s="10" t="s">
        <v>656</v>
      </c>
      <c r="B162" s="10" t="s">
        <v>657</v>
      </c>
      <c r="C162" s="12" t="s">
        <v>71</v>
      </c>
      <c r="D162" s="10">
        <v>0.0</v>
      </c>
      <c r="E162" s="23" t="s">
        <v>186</v>
      </c>
      <c r="F162" s="10" t="s">
        <v>175</v>
      </c>
      <c r="G162" s="10">
        <v>0.25</v>
      </c>
      <c r="H162" s="10" t="s">
        <v>47</v>
      </c>
      <c r="I162" s="10">
        <v>2007.0</v>
      </c>
      <c r="J162" s="10" t="s">
        <v>111</v>
      </c>
      <c r="K162" s="30">
        <f t="shared" si="15"/>
        <v>272456000</v>
      </c>
      <c r="L162" s="10">
        <v>1.0</v>
      </c>
      <c r="M162" s="10" t="s">
        <v>51</v>
      </c>
      <c r="N162" s="10">
        <v>1.0</v>
      </c>
      <c r="O162" s="10" t="s">
        <v>51</v>
      </c>
      <c r="P162" s="18" t="s">
        <v>73</v>
      </c>
      <c r="Q162" s="17">
        <v>2.72456E8</v>
      </c>
      <c r="R162" s="10">
        <v>0.5</v>
      </c>
      <c r="S162" s="10">
        <v>0.8</v>
      </c>
    </row>
    <row r="163">
      <c r="A163" s="10" t="s">
        <v>658</v>
      </c>
      <c r="B163" s="10" t="s">
        <v>657</v>
      </c>
      <c r="C163" s="12" t="s">
        <v>71</v>
      </c>
      <c r="D163" s="10">
        <v>0.0</v>
      </c>
      <c r="E163" s="23" t="s">
        <v>186</v>
      </c>
      <c r="F163" s="10" t="s">
        <v>175</v>
      </c>
      <c r="G163" s="10">
        <v>2.92</v>
      </c>
      <c r="H163" s="10" t="s">
        <v>47</v>
      </c>
      <c r="I163" s="10">
        <v>2016.0</v>
      </c>
      <c r="J163" s="10" t="s">
        <v>64</v>
      </c>
      <c r="K163" s="30">
        <f t="shared" si="15"/>
        <v>198851878</v>
      </c>
      <c r="L163" s="10">
        <v>1.0</v>
      </c>
      <c r="M163" s="10" t="s">
        <v>51</v>
      </c>
      <c r="N163" s="10">
        <v>1.0</v>
      </c>
      <c r="O163" s="10" t="s">
        <v>51</v>
      </c>
      <c r="P163" s="18" t="s">
        <v>73</v>
      </c>
      <c r="Q163" s="17">
        <v>1.98851878E8</v>
      </c>
      <c r="R163" s="10">
        <v>0.5</v>
      </c>
      <c r="S163" s="10">
        <v>0.8</v>
      </c>
    </row>
    <row r="164">
      <c r="A164" s="10" t="s">
        <v>661</v>
      </c>
      <c r="B164" s="10" t="s">
        <v>662</v>
      </c>
      <c r="C164" s="12" t="s">
        <v>71</v>
      </c>
      <c r="D164" s="10">
        <v>0.0</v>
      </c>
      <c r="E164" s="23" t="s">
        <v>194</v>
      </c>
      <c r="F164" s="10" t="s">
        <v>175</v>
      </c>
      <c r="G164" s="10">
        <v>200.0</v>
      </c>
      <c r="H164" s="10" t="s">
        <v>47</v>
      </c>
      <c r="I164" s="10">
        <v>2011.0</v>
      </c>
      <c r="J164" s="10" t="s">
        <v>396</v>
      </c>
      <c r="K164" s="30">
        <f t="shared" si="15"/>
        <v>268778760</v>
      </c>
      <c r="L164" s="10">
        <v>0.05</v>
      </c>
      <c r="M164" s="10" t="s">
        <v>190</v>
      </c>
      <c r="N164" s="10">
        <v>1.0</v>
      </c>
      <c r="O164" s="10" t="s">
        <v>51</v>
      </c>
      <c r="P164" s="18" t="s">
        <v>83</v>
      </c>
      <c r="Q164" s="17">
        <v>1.3438938E7</v>
      </c>
      <c r="R164" s="10">
        <v>0.43</v>
      </c>
      <c r="S164" s="10">
        <v>0.8</v>
      </c>
    </row>
    <row r="165">
      <c r="A165" s="10" t="s">
        <v>663</v>
      </c>
      <c r="B165" s="10" t="s">
        <v>664</v>
      </c>
      <c r="C165" s="12" t="s">
        <v>71</v>
      </c>
      <c r="D165" s="10">
        <v>1.0</v>
      </c>
      <c r="E165" s="10" t="s">
        <v>32</v>
      </c>
      <c r="F165" s="10" t="s">
        <v>175</v>
      </c>
      <c r="G165" s="31">
        <v>9.355</v>
      </c>
      <c r="H165" s="10" t="s">
        <v>47</v>
      </c>
      <c r="I165" s="10">
        <v>2009.0</v>
      </c>
      <c r="J165" s="10" t="s">
        <v>665</v>
      </c>
      <c r="K165" s="30">
        <f t="shared" si="15"/>
        <v>227742370</v>
      </c>
      <c r="L165" s="10">
        <v>1.0</v>
      </c>
      <c r="M165" s="10" t="s">
        <v>51</v>
      </c>
      <c r="N165" s="10">
        <v>1.0</v>
      </c>
      <c r="O165" s="10" t="s">
        <v>51</v>
      </c>
      <c r="P165" s="18" t="s">
        <v>73</v>
      </c>
      <c r="Q165" s="17">
        <v>2.2774237E8</v>
      </c>
      <c r="R165" s="10">
        <v>0.03</v>
      </c>
      <c r="S165" s="10">
        <v>0.8</v>
      </c>
    </row>
    <row r="166">
      <c r="A166" s="10" t="s">
        <v>666</v>
      </c>
      <c r="B166" s="10" t="s">
        <v>667</v>
      </c>
      <c r="C166" s="12" t="s">
        <v>71</v>
      </c>
      <c r="D166" s="10">
        <v>0.0</v>
      </c>
      <c r="E166" s="10" t="s">
        <v>32</v>
      </c>
      <c r="F166" s="10" t="s">
        <v>175</v>
      </c>
      <c r="G166" s="10">
        <v>0.67</v>
      </c>
      <c r="H166" s="10" t="s">
        <v>47</v>
      </c>
      <c r="I166" s="10">
        <v>2016.0</v>
      </c>
      <c r="J166" s="10" t="s">
        <v>64</v>
      </c>
      <c r="K166" s="30">
        <f t="shared" si="15"/>
        <v>2671721000</v>
      </c>
      <c r="L166" s="10">
        <f>3/1000</f>
        <v>0.003</v>
      </c>
      <c r="M166" s="10" t="s">
        <v>668</v>
      </c>
      <c r="N166" s="10">
        <v>1.0</v>
      </c>
      <c r="O166" s="10" t="s">
        <v>51</v>
      </c>
      <c r="P166" s="18" t="s">
        <v>83</v>
      </c>
      <c r="Q166" s="17">
        <v>8015163.0</v>
      </c>
      <c r="R166" s="10">
        <v>0.5</v>
      </c>
      <c r="S166" s="10">
        <v>0.8</v>
      </c>
    </row>
    <row r="167">
      <c r="A167" s="10" t="s">
        <v>669</v>
      </c>
      <c r="B167" s="10" t="s">
        <v>670</v>
      </c>
      <c r="C167" s="12" t="s">
        <v>71</v>
      </c>
      <c r="D167" s="10">
        <v>1.0</v>
      </c>
      <c r="E167" s="10" t="s">
        <v>32</v>
      </c>
      <c r="F167" s="10" t="s">
        <v>175</v>
      </c>
      <c r="G167" s="10">
        <v>38.33</v>
      </c>
      <c r="H167" s="10" t="s">
        <v>47</v>
      </c>
      <c r="I167" s="10">
        <v>2009.0</v>
      </c>
      <c r="J167" s="10" t="s">
        <v>111</v>
      </c>
      <c r="K167" s="30">
        <f t="shared" si="15"/>
        <v>294071</v>
      </c>
      <c r="L167" s="10">
        <v>1.0</v>
      </c>
      <c r="M167" s="10" t="s">
        <v>51</v>
      </c>
      <c r="N167" s="10">
        <v>1.0</v>
      </c>
      <c r="O167" s="10" t="s">
        <v>51</v>
      </c>
      <c r="P167" s="18" t="s">
        <v>73</v>
      </c>
      <c r="Q167" s="17">
        <v>294071.0</v>
      </c>
      <c r="R167" s="10">
        <v>0.0</v>
      </c>
      <c r="S167" s="10">
        <v>0.8</v>
      </c>
    </row>
    <row r="168">
      <c r="A168" s="10" t="s">
        <v>671</v>
      </c>
      <c r="B168" s="10" t="s">
        <v>672</v>
      </c>
      <c r="C168" s="12" t="s">
        <v>71</v>
      </c>
      <c r="D168" s="10">
        <v>0.0</v>
      </c>
      <c r="E168" s="23" t="s">
        <v>194</v>
      </c>
      <c r="F168" s="10" t="s">
        <v>175</v>
      </c>
      <c r="G168" s="29">
        <f>48.6+0.33</f>
        <v>48.93</v>
      </c>
      <c r="H168" s="10" t="s">
        <v>47</v>
      </c>
      <c r="I168" s="10">
        <v>2003.0</v>
      </c>
      <c r="J168" s="10" t="s">
        <v>213</v>
      </c>
      <c r="K168" s="30">
        <f t="shared" si="15"/>
        <v>11193840</v>
      </c>
      <c r="L168" s="10">
        <v>0.1</v>
      </c>
      <c r="M168" s="10" t="s">
        <v>677</v>
      </c>
      <c r="N168" s="10">
        <v>1.0</v>
      </c>
      <c r="O168" s="10" t="s">
        <v>51</v>
      </c>
      <c r="P168" s="18" t="s">
        <v>83</v>
      </c>
      <c r="Q168" s="17">
        <v>1119384.0</v>
      </c>
      <c r="R168" s="10">
        <v>0.25</v>
      </c>
      <c r="S168" s="10">
        <v>0.8</v>
      </c>
    </row>
    <row r="169">
      <c r="A169" s="10" t="s">
        <v>678</v>
      </c>
      <c r="B169" s="10" t="s">
        <v>679</v>
      </c>
      <c r="C169" s="12" t="s">
        <v>71</v>
      </c>
      <c r="D169" s="10">
        <v>1.0</v>
      </c>
      <c r="E169" s="23" t="s">
        <v>194</v>
      </c>
      <c r="F169" s="10" t="s">
        <v>175</v>
      </c>
      <c r="G169" s="31">
        <f>(191.66*0.6/0.8)+(252.24*0.2/0.8)</f>
        <v>206.805</v>
      </c>
      <c r="H169" s="10" t="s">
        <v>47</v>
      </c>
      <c r="I169" s="10">
        <v>2011.0</v>
      </c>
      <c r="J169" s="10" t="s">
        <v>396</v>
      </c>
      <c r="K169" s="30">
        <f t="shared" si="15"/>
        <v>4690081.633</v>
      </c>
      <c r="L169" s="10">
        <v>0.98</v>
      </c>
      <c r="M169" s="10" t="s">
        <v>683</v>
      </c>
      <c r="N169" s="10">
        <v>0.8</v>
      </c>
      <c r="O169" s="10" t="s">
        <v>684</v>
      </c>
      <c r="P169" s="18" t="s">
        <v>83</v>
      </c>
      <c r="Q169" s="17">
        <v>3677024.0</v>
      </c>
      <c r="R169" s="10">
        <v>0.54</v>
      </c>
      <c r="S169" s="10">
        <v>0.8</v>
      </c>
    </row>
    <row r="170">
      <c r="A170" s="10" t="s">
        <v>685</v>
      </c>
      <c r="B170" s="10" t="s">
        <v>679</v>
      </c>
      <c r="C170" s="12" t="s">
        <v>71</v>
      </c>
      <c r="D170" s="10">
        <v>1.0</v>
      </c>
      <c r="E170" s="23" t="s">
        <v>194</v>
      </c>
      <c r="F170" s="10" t="s">
        <v>175</v>
      </c>
      <c r="G170" s="10">
        <v>455.0</v>
      </c>
      <c r="H170" s="10" t="s">
        <v>47</v>
      </c>
      <c r="I170" s="10">
        <v>2011.0</v>
      </c>
      <c r="J170" s="10" t="s">
        <v>396</v>
      </c>
      <c r="K170" s="30">
        <f t="shared" si="15"/>
        <v>4690081.633</v>
      </c>
      <c r="L170" s="10">
        <v>0.98</v>
      </c>
      <c r="M170" s="10" t="s">
        <v>683</v>
      </c>
      <c r="N170" s="10">
        <v>0.2</v>
      </c>
      <c r="O170" s="10" t="s">
        <v>688</v>
      </c>
      <c r="P170" s="18" t="s">
        <v>83</v>
      </c>
      <c r="Q170" s="17">
        <v>919256.0</v>
      </c>
      <c r="R170" s="10">
        <v>0.54</v>
      </c>
      <c r="S170" s="10">
        <v>0.8</v>
      </c>
    </row>
    <row r="171">
      <c r="A171" s="10" t="s">
        <v>689</v>
      </c>
      <c r="B171" s="10" t="s">
        <v>690</v>
      </c>
      <c r="C171" s="12" t="s">
        <v>71</v>
      </c>
      <c r="D171" s="10">
        <v>1.0</v>
      </c>
      <c r="E171" s="23" t="s">
        <v>194</v>
      </c>
      <c r="F171" s="10" t="s">
        <v>175</v>
      </c>
      <c r="G171" s="10">
        <v>2.44</v>
      </c>
      <c r="H171" s="10" t="s">
        <v>47</v>
      </c>
      <c r="I171" s="10">
        <v>2016.0</v>
      </c>
      <c r="J171" s="10" t="s">
        <v>64</v>
      </c>
      <c r="K171" s="30">
        <f t="shared" si="15"/>
        <v>4690082</v>
      </c>
      <c r="L171" s="10">
        <v>1.0</v>
      </c>
      <c r="M171" s="10" t="s">
        <v>51</v>
      </c>
      <c r="N171" s="39">
        <v>1.0</v>
      </c>
      <c r="O171" s="39" t="s">
        <v>51</v>
      </c>
      <c r="P171" s="18" t="s">
        <v>73</v>
      </c>
      <c r="Q171" s="17">
        <v>4690082.0</v>
      </c>
      <c r="R171" s="10">
        <v>0.51</v>
      </c>
      <c r="S171" s="10">
        <v>0.8</v>
      </c>
    </row>
    <row r="172">
      <c r="A172" s="10" t="s">
        <v>692</v>
      </c>
      <c r="B172" s="10" t="s">
        <v>693</v>
      </c>
      <c r="C172" s="12" t="s">
        <v>71</v>
      </c>
      <c r="D172" s="10">
        <v>0.0</v>
      </c>
      <c r="E172" s="10" t="s">
        <v>32</v>
      </c>
      <c r="F172" s="10" t="s">
        <v>175</v>
      </c>
      <c r="G172" s="10">
        <v>8.71</v>
      </c>
      <c r="H172" s="10" t="s">
        <v>47</v>
      </c>
      <c r="I172" s="10">
        <v>2003.0</v>
      </c>
      <c r="J172" s="10" t="s">
        <v>213</v>
      </c>
      <c r="K172" s="30">
        <f t="shared" si="15"/>
        <v>1218366</v>
      </c>
      <c r="L172" s="10">
        <v>1.0</v>
      </c>
      <c r="M172" s="10" t="s">
        <v>51</v>
      </c>
      <c r="N172" s="39">
        <v>1.0</v>
      </c>
      <c r="O172" s="39" t="s">
        <v>51</v>
      </c>
      <c r="P172" s="18" t="s">
        <v>73</v>
      </c>
      <c r="Q172" s="17">
        <v>1218366.0</v>
      </c>
      <c r="R172" s="10">
        <v>0.43</v>
      </c>
      <c r="S172" s="10">
        <v>0.8</v>
      </c>
    </row>
    <row r="173">
      <c r="A173" s="10" t="s">
        <v>698</v>
      </c>
      <c r="B173" s="10" t="s">
        <v>699</v>
      </c>
      <c r="C173" s="12" t="s">
        <v>71</v>
      </c>
      <c r="D173" s="10">
        <v>1.0</v>
      </c>
      <c r="E173" s="23" t="s">
        <v>186</v>
      </c>
      <c r="F173" s="20" t="s">
        <v>57</v>
      </c>
      <c r="G173" s="10">
        <v>4.6</v>
      </c>
      <c r="H173" s="10" t="s">
        <v>47</v>
      </c>
      <c r="I173" s="10">
        <v>2016.0</v>
      </c>
      <c r="J173" s="10" t="s">
        <v>64</v>
      </c>
      <c r="K173" s="30">
        <f t="shared" si="15"/>
        <v>7677775</v>
      </c>
      <c r="L173" s="10">
        <v>1.0</v>
      </c>
      <c r="M173" s="10" t="s">
        <v>51</v>
      </c>
      <c r="N173" s="10">
        <v>1.0</v>
      </c>
      <c r="O173" s="10" t="s">
        <v>51</v>
      </c>
      <c r="P173" s="18" t="s">
        <v>73</v>
      </c>
      <c r="Q173" s="17">
        <v>7677775.0</v>
      </c>
      <c r="R173" s="10">
        <v>0.5</v>
      </c>
      <c r="S173" s="10">
        <v>0.8</v>
      </c>
    </row>
    <row r="174">
      <c r="A174" s="10" t="s">
        <v>700</v>
      </c>
      <c r="B174" s="10" t="s">
        <v>701</v>
      </c>
      <c r="C174" s="12" t="s">
        <v>71</v>
      </c>
      <c r="D174" s="10">
        <v>1.0</v>
      </c>
      <c r="E174" s="23" t="s">
        <v>186</v>
      </c>
      <c r="F174" s="10" t="s">
        <v>175</v>
      </c>
      <c r="G174" s="31">
        <f>2/3</f>
        <v>0.6666666667</v>
      </c>
      <c r="H174" s="10" t="s">
        <v>47</v>
      </c>
      <c r="I174" s="10">
        <v>2004.0</v>
      </c>
      <c r="J174" s="10" t="s">
        <v>136</v>
      </c>
      <c r="K174" s="30">
        <f t="shared" si="15"/>
        <v>86208154.5</v>
      </c>
      <c r="L174" s="10">
        <v>0.6666666666666666</v>
      </c>
      <c r="M174" s="10" t="s">
        <v>702</v>
      </c>
      <c r="N174" s="10">
        <v>1.0</v>
      </c>
      <c r="O174" s="10" t="s">
        <v>51</v>
      </c>
      <c r="P174" s="18" t="s">
        <v>83</v>
      </c>
      <c r="Q174" s="17">
        <v>5.7472103E7</v>
      </c>
      <c r="R174" s="10">
        <v>0.49</v>
      </c>
      <c r="S174" s="10">
        <v>0.8</v>
      </c>
    </row>
    <row r="175">
      <c r="A175" s="10" t="s">
        <v>703</v>
      </c>
      <c r="B175" s="10" t="s">
        <v>701</v>
      </c>
      <c r="C175" s="12" t="s">
        <v>71</v>
      </c>
      <c r="D175" s="10">
        <v>1.0</v>
      </c>
      <c r="E175" s="23" t="s">
        <v>186</v>
      </c>
      <c r="F175" s="10" t="s">
        <v>175</v>
      </c>
      <c r="G175" s="29">
        <f>23.49/3</f>
        <v>7.83</v>
      </c>
      <c r="H175" s="10" t="s">
        <v>47</v>
      </c>
      <c r="I175" s="10">
        <v>2012.0</v>
      </c>
      <c r="J175" s="10" t="s">
        <v>136</v>
      </c>
      <c r="K175" s="30">
        <f t="shared" si="15"/>
        <v>86208154.5</v>
      </c>
      <c r="L175" s="10">
        <v>0.6666666666666666</v>
      </c>
      <c r="M175" s="10" t="s">
        <v>702</v>
      </c>
      <c r="N175" s="10">
        <v>1.0</v>
      </c>
      <c r="O175" s="10" t="s">
        <v>51</v>
      </c>
      <c r="P175" s="18" t="s">
        <v>83</v>
      </c>
      <c r="Q175" s="17">
        <v>5.7472103E7</v>
      </c>
      <c r="R175" s="10">
        <v>0.49</v>
      </c>
      <c r="S175" s="10">
        <v>0.8</v>
      </c>
    </row>
    <row r="176">
      <c r="A176" s="10" t="s">
        <v>705</v>
      </c>
      <c r="B176" s="10" t="s">
        <v>701</v>
      </c>
      <c r="C176" s="12" t="s">
        <v>71</v>
      </c>
      <c r="D176" s="10">
        <v>1.0</v>
      </c>
      <c r="E176" s="23" t="s">
        <v>186</v>
      </c>
      <c r="F176" s="10" t="s">
        <v>175</v>
      </c>
      <c r="G176" s="19">
        <f>10.52/3</f>
        <v>3.506666667</v>
      </c>
      <c r="H176" s="10" t="s">
        <v>47</v>
      </c>
      <c r="I176" s="10">
        <v>2010.0</v>
      </c>
      <c r="J176" s="10" t="s">
        <v>44</v>
      </c>
      <c r="K176" s="30">
        <f t="shared" si="15"/>
        <v>86208154.5</v>
      </c>
      <c r="L176" s="10">
        <v>0.6666666666666666</v>
      </c>
      <c r="M176" s="10" t="s">
        <v>702</v>
      </c>
      <c r="N176" s="10">
        <v>1.0</v>
      </c>
      <c r="O176" s="10" t="s">
        <v>51</v>
      </c>
      <c r="P176" s="18" t="s">
        <v>83</v>
      </c>
      <c r="Q176" s="17">
        <v>5.7472103E7</v>
      </c>
      <c r="R176" s="10">
        <v>0.49</v>
      </c>
      <c r="S176" s="10">
        <v>0.8</v>
      </c>
    </row>
    <row r="177">
      <c r="A177" s="10" t="s">
        <v>708</v>
      </c>
      <c r="B177" s="10" t="s">
        <v>709</v>
      </c>
      <c r="C177" s="12" t="s">
        <v>71</v>
      </c>
      <c r="D177" s="10">
        <v>0.0</v>
      </c>
      <c r="E177" s="10" t="s">
        <v>32</v>
      </c>
      <c r="F177" s="10" t="s">
        <v>175</v>
      </c>
      <c r="G177" s="10" t="s">
        <v>51</v>
      </c>
      <c r="H177" s="10" t="s">
        <v>51</v>
      </c>
      <c r="I177" s="10" t="s">
        <v>51</v>
      </c>
      <c r="J177" s="10" t="s">
        <v>51</v>
      </c>
      <c r="K177" s="45" t="s">
        <v>51</v>
      </c>
      <c r="L177" s="10" t="s">
        <v>51</v>
      </c>
      <c r="M177" s="10" t="s">
        <v>51</v>
      </c>
      <c r="N177" s="10" t="s">
        <v>51</v>
      </c>
      <c r="O177" s="10" t="s">
        <v>51</v>
      </c>
      <c r="P177" s="18" t="s">
        <v>51</v>
      </c>
      <c r="Q177" s="10" t="s">
        <v>51</v>
      </c>
      <c r="R177" s="10" t="s">
        <v>51</v>
      </c>
      <c r="S177" s="10" t="s">
        <v>51</v>
      </c>
    </row>
    <row r="178">
      <c r="A178" s="10" t="s">
        <v>710</v>
      </c>
      <c r="B178" s="10" t="s">
        <v>711</v>
      </c>
      <c r="C178" s="12" t="s">
        <v>71</v>
      </c>
      <c r="D178" s="10">
        <v>0.0</v>
      </c>
      <c r="E178" s="10" t="s">
        <v>32</v>
      </c>
      <c r="F178" s="20" t="s">
        <v>57</v>
      </c>
      <c r="G178" s="10">
        <v>8.52</v>
      </c>
      <c r="H178" s="10" t="s">
        <v>47</v>
      </c>
      <c r="I178" s="10">
        <v>2012.0</v>
      </c>
      <c r="J178" s="10" t="s">
        <v>111</v>
      </c>
      <c r="K178" s="30">
        <f t="shared" ref="K178:K191" si="16">Q178/N178/L178</f>
        <v>76272105</v>
      </c>
      <c r="L178" s="10">
        <v>1.0</v>
      </c>
      <c r="M178" s="10" t="s">
        <v>51</v>
      </c>
      <c r="N178" s="10">
        <v>1.0</v>
      </c>
      <c r="O178" s="10" t="s">
        <v>51</v>
      </c>
      <c r="P178" s="18" t="s">
        <v>73</v>
      </c>
      <c r="Q178" s="17">
        <v>7.6272105E7</v>
      </c>
      <c r="R178" s="10">
        <v>0.5</v>
      </c>
      <c r="S178" s="10">
        <v>0.8</v>
      </c>
    </row>
    <row r="179">
      <c r="A179" s="10" t="s">
        <v>713</v>
      </c>
      <c r="B179" s="10" t="s">
        <v>714</v>
      </c>
      <c r="C179" s="12" t="s">
        <v>71</v>
      </c>
      <c r="D179" s="10">
        <v>0.0</v>
      </c>
      <c r="E179" s="10" t="s">
        <v>32</v>
      </c>
      <c r="F179" s="10" t="s">
        <v>175</v>
      </c>
      <c r="G179" s="10">
        <v>0.09</v>
      </c>
      <c r="H179" s="10" t="s">
        <v>47</v>
      </c>
      <c r="I179" s="10">
        <v>2016.0</v>
      </c>
      <c r="J179" s="35" t="s">
        <v>64</v>
      </c>
      <c r="K179" s="30">
        <f t="shared" si="16"/>
        <v>2671721030</v>
      </c>
      <c r="L179" s="10">
        <v>1.0</v>
      </c>
      <c r="M179" s="10" t="s">
        <v>51</v>
      </c>
      <c r="N179" s="10">
        <v>1.0</v>
      </c>
      <c r="O179" s="10" t="s">
        <v>51</v>
      </c>
      <c r="P179" s="18" t="s">
        <v>73</v>
      </c>
      <c r="Q179" s="35">
        <v>2.67172103E9</v>
      </c>
      <c r="R179" s="10">
        <v>0.08</v>
      </c>
      <c r="S179" s="10">
        <v>0.8</v>
      </c>
    </row>
    <row r="180">
      <c r="A180" s="10" t="s">
        <v>715</v>
      </c>
      <c r="B180" s="10" t="s">
        <v>716</v>
      </c>
      <c r="C180" s="12" t="s">
        <v>71</v>
      </c>
      <c r="D180" s="10">
        <v>0.0</v>
      </c>
      <c r="E180" s="10" t="s">
        <v>32</v>
      </c>
      <c r="F180" s="10" t="s">
        <v>175</v>
      </c>
      <c r="G180" s="10">
        <v>0.09</v>
      </c>
      <c r="H180" s="10" t="s">
        <v>47</v>
      </c>
      <c r="I180" s="10">
        <v>2016.0</v>
      </c>
      <c r="J180" s="35" t="s">
        <v>64</v>
      </c>
      <c r="K180" s="30">
        <f t="shared" si="16"/>
        <v>2671721030</v>
      </c>
      <c r="L180" s="10">
        <v>1.0</v>
      </c>
      <c r="M180" s="10" t="s">
        <v>51</v>
      </c>
      <c r="N180" s="10">
        <v>1.0</v>
      </c>
      <c r="O180" s="10" t="s">
        <v>51</v>
      </c>
      <c r="P180" s="18" t="s">
        <v>73</v>
      </c>
      <c r="Q180" s="35">
        <v>2.67172103E9</v>
      </c>
      <c r="R180" s="10">
        <v>0.08</v>
      </c>
      <c r="S180" s="10">
        <v>0.8</v>
      </c>
    </row>
    <row r="181">
      <c r="A181" s="10" t="s">
        <v>717</v>
      </c>
      <c r="B181" s="10" t="s">
        <v>718</v>
      </c>
      <c r="C181" s="12" t="s">
        <v>71</v>
      </c>
      <c r="D181" s="10">
        <v>0.0</v>
      </c>
      <c r="E181" s="10" t="s">
        <v>32</v>
      </c>
      <c r="F181" s="10" t="s">
        <v>151</v>
      </c>
      <c r="G181" s="10">
        <v>4.92</v>
      </c>
      <c r="H181" s="10" t="s">
        <v>47</v>
      </c>
      <c r="I181" s="10">
        <v>2016.0</v>
      </c>
      <c r="J181" s="10" t="s">
        <v>64</v>
      </c>
      <c r="K181" s="30">
        <f t="shared" si="16"/>
        <v>179642446</v>
      </c>
      <c r="L181" s="10">
        <v>1.0</v>
      </c>
      <c r="M181" s="10" t="s">
        <v>51</v>
      </c>
      <c r="N181" s="10">
        <v>1.0</v>
      </c>
      <c r="O181" s="10" t="s">
        <v>51</v>
      </c>
      <c r="P181" s="18" t="s">
        <v>73</v>
      </c>
      <c r="Q181" s="17">
        <v>1.79642446E8</v>
      </c>
      <c r="R181" s="10">
        <v>0.08</v>
      </c>
      <c r="S181" s="10">
        <v>0.8</v>
      </c>
    </row>
    <row r="182">
      <c r="A182" s="10" t="s">
        <v>722</v>
      </c>
      <c r="B182" s="10" t="s">
        <v>723</v>
      </c>
      <c r="C182" s="12" t="s">
        <v>71</v>
      </c>
      <c r="D182" s="10">
        <v>0.0</v>
      </c>
      <c r="E182" s="23" t="s">
        <v>194</v>
      </c>
      <c r="F182" s="10" t="s">
        <v>151</v>
      </c>
      <c r="G182" s="10">
        <v>41.0</v>
      </c>
      <c r="H182" s="10" t="s">
        <v>47</v>
      </c>
      <c r="I182" s="10">
        <v>2001.0</v>
      </c>
      <c r="J182" s="10" t="s">
        <v>64</v>
      </c>
      <c r="K182" s="30">
        <f t="shared" si="16"/>
        <v>135495214</v>
      </c>
      <c r="L182" s="10">
        <v>1.0</v>
      </c>
      <c r="M182" s="10" t="s">
        <v>51</v>
      </c>
      <c r="N182" s="10">
        <v>1.0</v>
      </c>
      <c r="O182" s="10" t="s">
        <v>51</v>
      </c>
      <c r="P182" s="18" t="s">
        <v>73</v>
      </c>
      <c r="Q182" s="17">
        <v>1.35495214E8</v>
      </c>
      <c r="R182" s="10">
        <v>0.31</v>
      </c>
      <c r="S182" s="10">
        <v>0.8</v>
      </c>
    </row>
    <row r="183">
      <c r="A183" s="10" t="s">
        <v>725</v>
      </c>
      <c r="B183" s="10" t="s">
        <v>723</v>
      </c>
      <c r="C183" s="12" t="s">
        <v>71</v>
      </c>
      <c r="D183" s="10">
        <v>0.0</v>
      </c>
      <c r="E183" s="23" t="s">
        <v>194</v>
      </c>
      <c r="F183" s="10" t="s">
        <v>151</v>
      </c>
      <c r="G183" s="10">
        <v>1.0</v>
      </c>
      <c r="H183" s="10" t="s">
        <v>47</v>
      </c>
      <c r="I183" s="10">
        <v>2012.0</v>
      </c>
      <c r="J183" s="10" t="s">
        <v>396</v>
      </c>
      <c r="K183" s="30">
        <f t="shared" si="16"/>
        <v>1036800577</v>
      </c>
      <c r="L183" s="10">
        <v>1.0</v>
      </c>
      <c r="M183" s="10" t="s">
        <v>51</v>
      </c>
      <c r="N183" s="10">
        <v>1.0</v>
      </c>
      <c r="O183" s="10" t="s">
        <v>51</v>
      </c>
      <c r="P183" s="18" t="s">
        <v>73</v>
      </c>
      <c r="Q183" s="17">
        <v>1.036800577E9</v>
      </c>
      <c r="R183" s="10">
        <v>0.31</v>
      </c>
      <c r="S183" s="10">
        <v>0.8</v>
      </c>
    </row>
    <row r="184">
      <c r="A184" s="10" t="s">
        <v>726</v>
      </c>
      <c r="B184" s="10" t="s">
        <v>728</v>
      </c>
      <c r="C184" s="12" t="s">
        <v>71</v>
      </c>
      <c r="D184" s="10">
        <v>0.0</v>
      </c>
      <c r="E184" s="23" t="s">
        <v>194</v>
      </c>
      <c r="F184" s="10" t="s">
        <v>151</v>
      </c>
      <c r="G184" s="10">
        <v>52.77</v>
      </c>
      <c r="H184" s="10" t="s">
        <v>47</v>
      </c>
      <c r="I184" s="10">
        <v>2016.0</v>
      </c>
      <c r="J184" s="10" t="s">
        <v>64</v>
      </c>
      <c r="K184" s="30">
        <f t="shared" si="16"/>
        <v>146016745</v>
      </c>
      <c r="L184" s="10">
        <v>1.0</v>
      </c>
      <c r="M184" s="10" t="s">
        <v>51</v>
      </c>
      <c r="N184" s="10">
        <v>1.0</v>
      </c>
      <c r="O184" s="10" t="s">
        <v>51</v>
      </c>
      <c r="P184" s="18" t="s">
        <v>73</v>
      </c>
      <c r="Q184" s="17">
        <v>1.46016745E8</v>
      </c>
      <c r="R184" s="10">
        <v>0.08</v>
      </c>
      <c r="S184" s="10">
        <v>0.8</v>
      </c>
    </row>
    <row r="185">
      <c r="A185" s="10" t="s">
        <v>730</v>
      </c>
      <c r="B185" s="10" t="s">
        <v>731</v>
      </c>
      <c r="C185" s="12" t="s">
        <v>71</v>
      </c>
      <c r="D185" s="10">
        <v>1.0</v>
      </c>
      <c r="E185" s="23" t="s">
        <v>186</v>
      </c>
      <c r="F185" s="10" t="s">
        <v>151</v>
      </c>
      <c r="G185" s="25">
        <v>0.05</v>
      </c>
      <c r="H185" s="10" t="s">
        <v>47</v>
      </c>
      <c r="I185" s="10">
        <v>2016.0</v>
      </c>
      <c r="J185" s="10" t="s">
        <v>64</v>
      </c>
      <c r="K185" s="30">
        <f t="shared" si="16"/>
        <v>738258134.4</v>
      </c>
      <c r="L185" s="10">
        <v>0.0126</v>
      </c>
      <c r="M185" s="10" t="s">
        <v>735</v>
      </c>
      <c r="N185" s="10">
        <v>0.381</v>
      </c>
      <c r="O185" s="10" t="s">
        <v>735</v>
      </c>
      <c r="P185" s="18" t="s">
        <v>73</v>
      </c>
      <c r="Q185" s="17">
        <v>3544082.0</v>
      </c>
      <c r="R185" s="10">
        <v>0.31</v>
      </c>
      <c r="S185" s="10">
        <v>0.8</v>
      </c>
    </row>
    <row r="186">
      <c r="A186" s="10" t="s">
        <v>736</v>
      </c>
      <c r="B186" s="10" t="s">
        <v>737</v>
      </c>
      <c r="C186" s="12" t="s">
        <v>71</v>
      </c>
      <c r="D186" s="10">
        <v>0.0</v>
      </c>
      <c r="E186" s="23" t="s">
        <v>194</v>
      </c>
      <c r="F186" s="10" t="s">
        <v>151</v>
      </c>
      <c r="G186" s="25">
        <v>46.22</v>
      </c>
      <c r="H186" s="10" t="s">
        <v>47</v>
      </c>
      <c r="I186" s="10">
        <v>2012.0</v>
      </c>
      <c r="J186" s="10" t="s">
        <v>88</v>
      </c>
      <c r="K186" s="30">
        <f t="shared" si="16"/>
        <v>66142298.67</v>
      </c>
      <c r="L186" s="10">
        <v>0.75</v>
      </c>
      <c r="M186" s="10" t="s">
        <v>738</v>
      </c>
      <c r="N186" s="10">
        <v>1.0</v>
      </c>
      <c r="O186" s="10" t="s">
        <v>51</v>
      </c>
      <c r="P186" s="18" t="s">
        <v>83</v>
      </c>
      <c r="Q186" s="17">
        <v>4.9606724E7</v>
      </c>
      <c r="R186" s="10">
        <v>0.31</v>
      </c>
      <c r="S186" s="10">
        <v>0.8</v>
      </c>
    </row>
    <row r="187">
      <c r="A187" s="10" t="s">
        <v>739</v>
      </c>
      <c r="B187" s="10" t="s">
        <v>740</v>
      </c>
      <c r="C187" s="12" t="s">
        <v>71</v>
      </c>
      <c r="D187" s="10">
        <v>1.0</v>
      </c>
      <c r="E187" s="10" t="s">
        <v>32</v>
      </c>
      <c r="F187" s="10" t="s">
        <v>33</v>
      </c>
      <c r="G187" s="10">
        <v>10.18</v>
      </c>
      <c r="H187" s="10" t="s">
        <v>47</v>
      </c>
      <c r="I187" s="10">
        <v>2016.0</v>
      </c>
      <c r="J187" s="10" t="s">
        <v>64</v>
      </c>
      <c r="K187" s="30">
        <f t="shared" si="16"/>
        <v>348057453</v>
      </c>
      <c r="L187" s="10">
        <v>1.0</v>
      </c>
      <c r="M187" s="10" t="s">
        <v>51</v>
      </c>
      <c r="N187" s="10">
        <v>1.0</v>
      </c>
      <c r="O187" s="10" t="s">
        <v>51</v>
      </c>
      <c r="P187" s="18" t="s">
        <v>73</v>
      </c>
      <c r="Q187" s="17">
        <v>3.48057453E8</v>
      </c>
      <c r="R187" s="10">
        <v>0.65</v>
      </c>
      <c r="S187" s="10">
        <v>0.8</v>
      </c>
    </row>
    <row r="188">
      <c r="A188" s="10" t="s">
        <v>741</v>
      </c>
      <c r="B188" s="10" t="s">
        <v>742</v>
      </c>
      <c r="C188" s="12" t="s">
        <v>71</v>
      </c>
      <c r="D188" s="10">
        <v>1.0</v>
      </c>
      <c r="E188" s="23" t="s">
        <v>194</v>
      </c>
      <c r="F188" s="10" t="s">
        <v>151</v>
      </c>
      <c r="G188" s="10">
        <v>125.4</v>
      </c>
      <c r="H188" s="10" t="s">
        <v>47</v>
      </c>
      <c r="I188" s="10">
        <v>2008.0</v>
      </c>
      <c r="J188" s="10" t="s">
        <v>743</v>
      </c>
      <c r="K188" s="30">
        <f t="shared" si="16"/>
        <v>147093717.5</v>
      </c>
      <c r="L188" s="10">
        <v>0.8</v>
      </c>
      <c r="M188" s="10" t="s">
        <v>744</v>
      </c>
      <c r="N188" s="10">
        <v>1.0</v>
      </c>
      <c r="O188" s="10" t="s">
        <v>51</v>
      </c>
      <c r="P188" s="18" t="s">
        <v>83</v>
      </c>
      <c r="Q188" s="17">
        <v>1.17674974E8</v>
      </c>
      <c r="R188" s="10">
        <v>0.31</v>
      </c>
      <c r="S188" s="10">
        <v>0.8</v>
      </c>
    </row>
    <row r="189">
      <c r="A189" s="10" t="s">
        <v>745</v>
      </c>
      <c r="B189" s="10" t="s">
        <v>746</v>
      </c>
      <c r="C189" s="12" t="s">
        <v>71</v>
      </c>
      <c r="D189" s="10">
        <v>1.0</v>
      </c>
      <c r="E189" s="23" t="s">
        <v>194</v>
      </c>
      <c r="F189" s="10" t="s">
        <v>151</v>
      </c>
      <c r="G189" s="10">
        <v>0.37</v>
      </c>
      <c r="H189" s="10" t="s">
        <v>47</v>
      </c>
      <c r="I189" s="10">
        <v>2010.0</v>
      </c>
      <c r="J189" s="10" t="s">
        <v>747</v>
      </c>
      <c r="K189" s="30">
        <f t="shared" si="16"/>
        <v>789508533</v>
      </c>
      <c r="L189" s="10">
        <v>1.0</v>
      </c>
      <c r="M189" s="10" t="s">
        <v>51</v>
      </c>
      <c r="N189" s="10">
        <v>1.0</v>
      </c>
      <c r="O189" s="10" t="s">
        <v>51</v>
      </c>
      <c r="P189" s="18" t="s">
        <v>73</v>
      </c>
      <c r="Q189" s="17">
        <v>7.89508533E8</v>
      </c>
      <c r="R189" s="10">
        <v>0.31</v>
      </c>
      <c r="S189" s="10">
        <v>0.8</v>
      </c>
    </row>
    <row r="190">
      <c r="A190" s="10" t="s">
        <v>748</v>
      </c>
      <c r="B190" s="10" t="s">
        <v>749</v>
      </c>
      <c r="C190" s="12" t="s">
        <v>71</v>
      </c>
      <c r="D190" s="10">
        <v>1.0</v>
      </c>
      <c r="E190" s="23" t="s">
        <v>186</v>
      </c>
      <c r="F190" s="10" t="s">
        <v>151</v>
      </c>
      <c r="G190" s="10">
        <v>0.37</v>
      </c>
      <c r="H190" s="10" t="s">
        <v>47</v>
      </c>
      <c r="I190" s="10">
        <v>2010.0</v>
      </c>
      <c r="J190" s="10" t="s">
        <v>747</v>
      </c>
      <c r="K190" s="30">
        <f t="shared" si="16"/>
        <v>789508533</v>
      </c>
      <c r="L190" s="10">
        <v>1.0</v>
      </c>
      <c r="M190" s="10" t="s">
        <v>51</v>
      </c>
      <c r="N190" s="10">
        <v>1.0</v>
      </c>
      <c r="O190" s="10" t="s">
        <v>51</v>
      </c>
      <c r="P190" s="18" t="s">
        <v>73</v>
      </c>
      <c r="Q190" s="17">
        <v>7.89508533E8</v>
      </c>
      <c r="R190" s="10">
        <v>0.31</v>
      </c>
      <c r="S190" s="10">
        <v>0.8</v>
      </c>
    </row>
    <row r="191">
      <c r="A191" s="10" t="s">
        <v>750</v>
      </c>
      <c r="B191" s="10" t="s">
        <v>751</v>
      </c>
      <c r="C191" s="12" t="s">
        <v>71</v>
      </c>
      <c r="D191" s="10">
        <v>1.0</v>
      </c>
      <c r="E191" s="23" t="s">
        <v>194</v>
      </c>
      <c r="F191" s="10" t="s">
        <v>151</v>
      </c>
      <c r="G191" s="10">
        <v>75.0</v>
      </c>
      <c r="H191" s="10" t="s">
        <v>47</v>
      </c>
      <c r="I191" s="10">
        <v>2001.0</v>
      </c>
      <c r="J191" s="10" t="s">
        <v>64</v>
      </c>
      <c r="K191" s="30">
        <f t="shared" si="16"/>
        <v>83655185</v>
      </c>
      <c r="L191" s="10">
        <v>1.0</v>
      </c>
      <c r="M191" s="10" t="s">
        <v>51</v>
      </c>
      <c r="N191" s="10">
        <v>1.0</v>
      </c>
      <c r="O191" s="10" t="s">
        <v>51</v>
      </c>
      <c r="P191" s="18" t="s">
        <v>73</v>
      </c>
      <c r="Q191" s="17">
        <v>8.3655185E7</v>
      </c>
      <c r="R191" s="10">
        <v>0.31</v>
      </c>
      <c r="S191" s="10">
        <v>0.8</v>
      </c>
    </row>
    <row r="192">
      <c r="A192" s="10" t="s">
        <v>752</v>
      </c>
      <c r="B192" s="10" t="s">
        <v>753</v>
      </c>
      <c r="C192" s="12" t="s">
        <v>71</v>
      </c>
      <c r="D192" s="10">
        <v>1.0</v>
      </c>
      <c r="E192" s="23" t="s">
        <v>194</v>
      </c>
      <c r="F192" s="10" t="s">
        <v>151</v>
      </c>
      <c r="G192" s="25">
        <v>1191.86</v>
      </c>
      <c r="H192" s="10" t="s">
        <v>431</v>
      </c>
      <c r="I192" s="10">
        <v>2002.0</v>
      </c>
      <c r="J192" s="10" t="s">
        <v>432</v>
      </c>
      <c r="K192" s="35">
        <v>7812285.0</v>
      </c>
      <c r="L192" s="10">
        <v>1.0</v>
      </c>
      <c r="M192" s="10" t="s">
        <v>51</v>
      </c>
      <c r="N192" s="10">
        <v>1.0</v>
      </c>
      <c r="O192" s="10" t="s">
        <v>51</v>
      </c>
      <c r="P192" s="18" t="s">
        <v>73</v>
      </c>
      <c r="Q192" s="35">
        <v>7812285.0</v>
      </c>
      <c r="R192" s="10">
        <v>0.31</v>
      </c>
      <c r="S192" s="10">
        <v>0.8</v>
      </c>
    </row>
    <row r="193">
      <c r="A193" s="10" t="s">
        <v>754</v>
      </c>
      <c r="B193" s="10" t="s">
        <v>755</v>
      </c>
      <c r="C193" s="12" t="s">
        <v>71</v>
      </c>
      <c r="D193" s="10">
        <v>0.0</v>
      </c>
      <c r="E193" s="10" t="s">
        <v>32</v>
      </c>
      <c r="F193" s="10" t="s">
        <v>151</v>
      </c>
      <c r="G193" s="10">
        <v>2.87</v>
      </c>
      <c r="H193" s="10" t="s">
        <v>47</v>
      </c>
      <c r="I193" s="10">
        <v>2016.0</v>
      </c>
      <c r="J193" s="10" t="s">
        <v>64</v>
      </c>
      <c r="K193" s="30">
        <f t="shared" ref="K193:K211" si="17">Q193/N193/L193</f>
        <v>1036800577</v>
      </c>
      <c r="L193" s="10">
        <v>0.7</v>
      </c>
      <c r="M193" s="10" t="s">
        <v>756</v>
      </c>
      <c r="N193" s="10">
        <v>1.0</v>
      </c>
      <c r="O193" s="10" t="s">
        <v>51</v>
      </c>
      <c r="P193" s="18" t="s">
        <v>83</v>
      </c>
      <c r="Q193" s="17">
        <v>7.25760404E8</v>
      </c>
      <c r="R193" s="10">
        <v>0.31</v>
      </c>
      <c r="S193" s="10">
        <v>0.8</v>
      </c>
    </row>
    <row r="194">
      <c r="A194" s="10" t="s">
        <v>757</v>
      </c>
      <c r="B194" s="10" t="s">
        <v>758</v>
      </c>
      <c r="C194" s="12" t="s">
        <v>71</v>
      </c>
      <c r="D194" s="10">
        <v>0.0</v>
      </c>
      <c r="E194" s="23" t="s">
        <v>194</v>
      </c>
      <c r="F194" s="10" t="s">
        <v>151</v>
      </c>
      <c r="G194" s="17">
        <v>24700.0</v>
      </c>
      <c r="H194" s="10" t="s">
        <v>759</v>
      </c>
      <c r="I194" s="10">
        <v>2006.0</v>
      </c>
      <c r="J194" s="10" t="s">
        <v>447</v>
      </c>
      <c r="K194" s="30">
        <f t="shared" si="17"/>
        <v>166821469</v>
      </c>
      <c r="L194" s="10">
        <v>1.0</v>
      </c>
      <c r="M194" s="10" t="s">
        <v>51</v>
      </c>
      <c r="N194" s="10">
        <v>1.0</v>
      </c>
      <c r="O194" s="10" t="s">
        <v>51</v>
      </c>
      <c r="P194" s="18" t="s">
        <v>73</v>
      </c>
      <c r="Q194" s="17">
        <v>1.66821469E8</v>
      </c>
      <c r="R194" s="10">
        <v>0.31</v>
      </c>
      <c r="S194" s="10">
        <v>0.8</v>
      </c>
    </row>
    <row r="195">
      <c r="A195" s="10" t="s">
        <v>760</v>
      </c>
      <c r="B195" s="10" t="s">
        <v>761</v>
      </c>
      <c r="C195" s="12" t="s">
        <v>71</v>
      </c>
      <c r="D195" s="10">
        <v>1.0</v>
      </c>
      <c r="E195" s="23" t="s">
        <v>194</v>
      </c>
      <c r="F195" s="10" t="s">
        <v>33</v>
      </c>
      <c r="G195" s="10">
        <v>21.23</v>
      </c>
      <c r="H195" s="10" t="s">
        <v>47</v>
      </c>
      <c r="I195" s="10">
        <v>2016.0</v>
      </c>
      <c r="J195" s="10" t="s">
        <v>64</v>
      </c>
      <c r="K195" s="30">
        <f t="shared" si="17"/>
        <v>22257860</v>
      </c>
      <c r="L195" s="10">
        <v>1.0</v>
      </c>
      <c r="M195" s="10" t="s">
        <v>51</v>
      </c>
      <c r="N195" s="10">
        <v>1.0</v>
      </c>
      <c r="O195" s="10" t="s">
        <v>51</v>
      </c>
      <c r="P195" s="18" t="s">
        <v>73</v>
      </c>
      <c r="Q195" s="17">
        <v>2.225786E7</v>
      </c>
      <c r="R195" s="10">
        <v>0.08</v>
      </c>
      <c r="S195" s="10">
        <v>0.8</v>
      </c>
    </row>
    <row r="196">
      <c r="A196" s="10" t="s">
        <v>762</v>
      </c>
      <c r="B196" s="10" t="s">
        <v>763</v>
      </c>
      <c r="C196" s="12" t="s">
        <v>71</v>
      </c>
      <c r="D196" s="10">
        <v>0.0</v>
      </c>
      <c r="E196" s="23" t="s">
        <v>194</v>
      </c>
      <c r="F196" s="10" t="s">
        <v>33</v>
      </c>
      <c r="G196" s="10">
        <v>27.15</v>
      </c>
      <c r="H196" s="10" t="s">
        <v>47</v>
      </c>
      <c r="I196" s="10">
        <v>2012.0</v>
      </c>
      <c r="J196" s="10" t="s">
        <v>64</v>
      </c>
      <c r="K196" s="30">
        <f t="shared" si="17"/>
        <v>9321387</v>
      </c>
      <c r="L196" s="10">
        <v>1.0</v>
      </c>
      <c r="M196" s="10" t="s">
        <v>51</v>
      </c>
      <c r="N196" s="10">
        <v>1.0</v>
      </c>
      <c r="O196" s="10" t="s">
        <v>51</v>
      </c>
      <c r="P196" s="18" t="s">
        <v>73</v>
      </c>
      <c r="Q196" s="17">
        <v>9321387.0</v>
      </c>
      <c r="R196" s="10">
        <v>0.08</v>
      </c>
      <c r="S196" s="10">
        <v>0.8</v>
      </c>
    </row>
    <row r="197">
      <c r="A197" s="10" t="s">
        <v>764</v>
      </c>
      <c r="B197" s="10" t="s">
        <v>765</v>
      </c>
      <c r="C197" s="12" t="s">
        <v>71</v>
      </c>
      <c r="D197" s="10">
        <v>1.0</v>
      </c>
      <c r="E197" s="23" t="s">
        <v>194</v>
      </c>
      <c r="F197" s="10" t="s">
        <v>114</v>
      </c>
      <c r="G197" s="10">
        <v>289.84</v>
      </c>
      <c r="H197" s="10" t="s">
        <v>47</v>
      </c>
      <c r="I197" s="10">
        <v>2012.0</v>
      </c>
      <c r="J197" s="10" t="s">
        <v>64</v>
      </c>
      <c r="K197" s="30">
        <f t="shared" si="17"/>
        <v>15315702</v>
      </c>
      <c r="L197" s="10">
        <v>1.0</v>
      </c>
      <c r="M197" s="10" t="s">
        <v>51</v>
      </c>
      <c r="N197" s="10">
        <v>1.0</v>
      </c>
      <c r="O197" s="10" t="s">
        <v>51</v>
      </c>
      <c r="P197" s="18" t="s">
        <v>73</v>
      </c>
      <c r="Q197" s="17">
        <v>1.5315702E7</v>
      </c>
      <c r="R197" s="10">
        <v>0.037</v>
      </c>
      <c r="S197" s="10">
        <v>0.8</v>
      </c>
    </row>
    <row r="198">
      <c r="A198" s="10" t="s">
        <v>766</v>
      </c>
      <c r="B198" s="10" t="s">
        <v>767</v>
      </c>
      <c r="C198" s="12" t="s">
        <v>71</v>
      </c>
      <c r="D198" s="10">
        <v>1.0</v>
      </c>
      <c r="E198" s="10" t="s">
        <v>32</v>
      </c>
      <c r="F198" s="20" t="s">
        <v>57</v>
      </c>
      <c r="G198" s="10">
        <v>3.63</v>
      </c>
      <c r="H198" s="10" t="s">
        <v>47</v>
      </c>
      <c r="I198" s="10">
        <v>2011.0</v>
      </c>
      <c r="J198" s="10" t="s">
        <v>627</v>
      </c>
      <c r="K198" s="30">
        <f t="shared" si="17"/>
        <v>43509498.21</v>
      </c>
      <c r="L198" s="10">
        <v>0.186</v>
      </c>
      <c r="M198" s="10" t="s">
        <v>768</v>
      </c>
      <c r="N198" s="10">
        <v>0.39</v>
      </c>
      <c r="O198" s="10" t="s">
        <v>769</v>
      </c>
      <c r="P198" s="18" t="s">
        <v>83</v>
      </c>
      <c r="Q198" s="17">
        <v>3156179.0</v>
      </c>
      <c r="R198" s="10">
        <v>0.3755</v>
      </c>
      <c r="S198" s="10">
        <v>0.8</v>
      </c>
    </row>
    <row r="199">
      <c r="A199" s="10" t="s">
        <v>770</v>
      </c>
      <c r="B199" s="10" t="s">
        <v>771</v>
      </c>
      <c r="C199" s="12" t="s">
        <v>71</v>
      </c>
      <c r="D199" s="10">
        <v>1.0</v>
      </c>
      <c r="E199" s="23" t="s">
        <v>194</v>
      </c>
      <c r="F199" s="10" t="s">
        <v>114</v>
      </c>
      <c r="G199" s="10">
        <v>47.01</v>
      </c>
      <c r="H199" s="10" t="s">
        <v>47</v>
      </c>
      <c r="I199" s="10">
        <v>2012.0</v>
      </c>
      <c r="J199" s="10" t="s">
        <v>64</v>
      </c>
      <c r="K199" s="30">
        <f t="shared" si="17"/>
        <v>77900834</v>
      </c>
      <c r="L199" s="10">
        <v>1.0</v>
      </c>
      <c r="M199" s="10" t="s">
        <v>51</v>
      </c>
      <c r="N199" s="10">
        <v>1.0</v>
      </c>
      <c r="O199" s="10" t="s">
        <v>51</v>
      </c>
      <c r="P199" s="18" t="s">
        <v>73</v>
      </c>
      <c r="Q199" s="17">
        <v>7.7900834E7</v>
      </c>
      <c r="R199" s="10">
        <v>0.037</v>
      </c>
      <c r="S199" s="10">
        <v>0.8</v>
      </c>
    </row>
    <row r="200">
      <c r="A200" s="10" t="s">
        <v>772</v>
      </c>
      <c r="B200" s="10" t="s">
        <v>771</v>
      </c>
      <c r="C200" s="12" t="s">
        <v>71</v>
      </c>
      <c r="D200" s="10">
        <v>1.0</v>
      </c>
      <c r="E200" s="23" t="s">
        <v>194</v>
      </c>
      <c r="F200" s="10" t="s">
        <v>114</v>
      </c>
      <c r="G200" s="10">
        <v>29.18</v>
      </c>
      <c r="H200" s="10" t="s">
        <v>47</v>
      </c>
      <c r="I200" s="10">
        <v>2012.0</v>
      </c>
      <c r="J200" s="10" t="s">
        <v>64</v>
      </c>
      <c r="K200" s="30">
        <f t="shared" si="17"/>
        <v>81729727</v>
      </c>
      <c r="L200" s="10">
        <v>1.0</v>
      </c>
      <c r="M200" s="10" t="s">
        <v>51</v>
      </c>
      <c r="N200" s="10">
        <v>1.0</v>
      </c>
      <c r="O200" s="10" t="s">
        <v>51</v>
      </c>
      <c r="P200" s="18" t="s">
        <v>73</v>
      </c>
      <c r="Q200" s="17">
        <v>8.1729727E7</v>
      </c>
      <c r="R200" s="10">
        <v>0.023</v>
      </c>
      <c r="S200" s="10">
        <v>0.8</v>
      </c>
    </row>
    <row r="201">
      <c r="A201" s="10" t="s">
        <v>773</v>
      </c>
      <c r="B201" s="10" t="s">
        <v>774</v>
      </c>
      <c r="C201" s="12" t="s">
        <v>71</v>
      </c>
      <c r="D201" s="10">
        <v>1.0</v>
      </c>
      <c r="E201" s="23" t="s">
        <v>194</v>
      </c>
      <c r="F201" s="10" t="s">
        <v>151</v>
      </c>
      <c r="G201" s="10">
        <v>42.62</v>
      </c>
      <c r="H201" s="10" t="s">
        <v>47</v>
      </c>
      <c r="I201" s="10">
        <v>2012.0</v>
      </c>
      <c r="J201" s="10" t="s">
        <v>64</v>
      </c>
      <c r="K201" s="30">
        <f t="shared" si="17"/>
        <v>8931506</v>
      </c>
      <c r="L201" s="10">
        <v>1.0</v>
      </c>
      <c r="M201" s="10" t="s">
        <v>51</v>
      </c>
      <c r="N201" s="10">
        <v>1.0</v>
      </c>
      <c r="O201" s="10" t="s">
        <v>51</v>
      </c>
      <c r="P201" s="18" t="s">
        <v>73</v>
      </c>
      <c r="Q201" s="10">
        <v>8931506.0</v>
      </c>
      <c r="R201" s="10">
        <v>0.5</v>
      </c>
      <c r="S201" s="10">
        <v>0.8</v>
      </c>
    </row>
    <row r="202">
      <c r="A202" s="10" t="s">
        <v>775</v>
      </c>
      <c r="B202" s="10" t="s">
        <v>776</v>
      </c>
      <c r="C202" s="12" t="s">
        <v>71</v>
      </c>
      <c r="D202" s="10">
        <v>1.0</v>
      </c>
      <c r="E202" s="23" t="s">
        <v>194</v>
      </c>
      <c r="F202" s="10" t="s">
        <v>114</v>
      </c>
      <c r="G202" s="10">
        <v>261.24</v>
      </c>
      <c r="H202" s="10" t="s">
        <v>47</v>
      </c>
      <c r="I202" s="10">
        <v>2012.0</v>
      </c>
      <c r="J202" s="10" t="s">
        <v>64</v>
      </c>
      <c r="K202" s="30">
        <f t="shared" si="17"/>
        <v>6755310</v>
      </c>
      <c r="L202" s="10">
        <v>1.0</v>
      </c>
      <c r="M202" s="10" t="s">
        <v>51</v>
      </c>
      <c r="N202" s="10">
        <v>1.0</v>
      </c>
      <c r="O202" s="10" t="s">
        <v>51</v>
      </c>
      <c r="P202" s="18" t="s">
        <v>73</v>
      </c>
      <c r="Q202" s="17">
        <v>6755310.0</v>
      </c>
      <c r="R202" s="10">
        <v>0.023</v>
      </c>
      <c r="S202" s="10">
        <v>0.8</v>
      </c>
    </row>
    <row r="203">
      <c r="A203" s="10" t="s">
        <v>777</v>
      </c>
      <c r="B203" s="10" t="s">
        <v>778</v>
      </c>
      <c r="C203" s="12" t="s">
        <v>71</v>
      </c>
      <c r="D203" s="10">
        <v>0.0</v>
      </c>
      <c r="E203" s="10" t="s">
        <v>32</v>
      </c>
      <c r="F203" s="10" t="s">
        <v>114</v>
      </c>
      <c r="G203" s="10">
        <v>17.95</v>
      </c>
      <c r="H203" s="10" t="s">
        <v>47</v>
      </c>
      <c r="I203" s="10">
        <v>2012.0</v>
      </c>
      <c r="J203" s="10" t="s">
        <v>64</v>
      </c>
      <c r="K203" s="30">
        <f t="shared" si="17"/>
        <v>19041760</v>
      </c>
      <c r="L203" s="10">
        <v>1.0</v>
      </c>
      <c r="M203" s="10" t="s">
        <v>51</v>
      </c>
      <c r="N203" s="10">
        <v>1.0</v>
      </c>
      <c r="O203" s="10" t="s">
        <v>51</v>
      </c>
      <c r="P203" s="18" t="s">
        <v>73</v>
      </c>
      <c r="Q203" s="17">
        <v>1.904176E7</v>
      </c>
      <c r="R203" s="10">
        <v>0.01</v>
      </c>
      <c r="S203" s="10">
        <v>0.8</v>
      </c>
    </row>
    <row r="204">
      <c r="A204" s="10" t="s">
        <v>779</v>
      </c>
      <c r="B204" s="10" t="s">
        <v>780</v>
      </c>
      <c r="C204" s="12" t="s">
        <v>71</v>
      </c>
      <c r="D204" s="10">
        <v>0.0</v>
      </c>
      <c r="E204" s="23" t="s">
        <v>194</v>
      </c>
      <c r="F204" s="10" t="s">
        <v>114</v>
      </c>
      <c r="G204" s="10">
        <v>14.35</v>
      </c>
      <c r="H204" s="10" t="s">
        <v>47</v>
      </c>
      <c r="I204" s="10">
        <v>2016.0</v>
      </c>
      <c r="J204" s="10" t="s">
        <v>64</v>
      </c>
      <c r="K204" s="30">
        <f t="shared" si="17"/>
        <v>58935023</v>
      </c>
      <c r="L204" s="10">
        <v>1.0</v>
      </c>
      <c r="M204" s="10" t="s">
        <v>51</v>
      </c>
      <c r="N204" s="10">
        <v>1.0</v>
      </c>
      <c r="O204" s="10" t="s">
        <v>51</v>
      </c>
      <c r="P204" s="18" t="s">
        <v>73</v>
      </c>
      <c r="Q204" s="17">
        <v>5.8935023E7</v>
      </c>
      <c r="R204" s="10">
        <v>0.08</v>
      </c>
      <c r="S204" s="10">
        <v>0.8</v>
      </c>
    </row>
    <row r="205">
      <c r="A205" s="10" t="s">
        <v>781</v>
      </c>
      <c r="B205" s="10" t="s">
        <v>782</v>
      </c>
      <c r="C205" s="12" t="s">
        <v>71</v>
      </c>
      <c r="D205" s="10">
        <v>0.0</v>
      </c>
      <c r="E205" s="23" t="s">
        <v>194</v>
      </c>
      <c r="F205" s="10" t="s">
        <v>114</v>
      </c>
      <c r="G205" s="25">
        <v>8.23</v>
      </c>
      <c r="H205" s="10" t="s">
        <v>47</v>
      </c>
      <c r="I205" s="10">
        <v>2016.0</v>
      </c>
      <c r="J205" s="10" t="s">
        <v>64</v>
      </c>
      <c r="K205" s="30">
        <f t="shared" si="17"/>
        <v>117291195</v>
      </c>
      <c r="L205" s="10">
        <v>1.0</v>
      </c>
      <c r="M205" s="10" t="s">
        <v>51</v>
      </c>
      <c r="N205" s="10">
        <v>1.0</v>
      </c>
      <c r="O205" s="10" t="s">
        <v>51</v>
      </c>
      <c r="P205" s="18" t="s">
        <v>73</v>
      </c>
      <c r="Q205" s="17">
        <v>1.17291195E8</v>
      </c>
      <c r="R205" s="10">
        <v>0.08</v>
      </c>
      <c r="S205" s="10">
        <v>0.8</v>
      </c>
    </row>
    <row r="206">
      <c r="A206" s="10" t="s">
        <v>783</v>
      </c>
      <c r="B206" s="10" t="s">
        <v>784</v>
      </c>
      <c r="C206" s="12" t="s">
        <v>71</v>
      </c>
      <c r="D206" s="10">
        <v>0.0</v>
      </c>
      <c r="E206" s="10" t="s">
        <v>32</v>
      </c>
      <c r="F206" s="10" t="s">
        <v>114</v>
      </c>
      <c r="G206" s="19">
        <v>149.988</v>
      </c>
      <c r="H206" s="10" t="s">
        <v>77</v>
      </c>
      <c r="I206" s="10">
        <v>2009.0</v>
      </c>
      <c r="J206" s="10" t="s">
        <v>785</v>
      </c>
      <c r="K206" s="30">
        <f t="shared" si="17"/>
        <v>154374</v>
      </c>
      <c r="L206" s="10">
        <v>1.0</v>
      </c>
      <c r="M206" s="10" t="s">
        <v>51</v>
      </c>
      <c r="N206" s="10">
        <v>1.0</v>
      </c>
      <c r="O206" s="10" t="s">
        <v>51</v>
      </c>
      <c r="P206" s="18" t="s">
        <v>73</v>
      </c>
      <c r="Q206" s="17">
        <v>154374.0</v>
      </c>
      <c r="R206" s="10">
        <v>0.08</v>
      </c>
      <c r="S206" s="10">
        <v>0.8</v>
      </c>
    </row>
    <row r="207">
      <c r="A207" s="10" t="s">
        <v>786</v>
      </c>
      <c r="B207" s="10" t="s">
        <v>788</v>
      </c>
      <c r="C207" s="12" t="s">
        <v>71</v>
      </c>
      <c r="D207" s="10">
        <v>0.0</v>
      </c>
      <c r="E207" s="10" t="s">
        <v>32</v>
      </c>
      <c r="F207" s="10" t="s">
        <v>114</v>
      </c>
      <c r="G207" s="29">
        <f t="shared" ref="G207:G208" si="18">219/10</f>
        <v>21.9</v>
      </c>
      <c r="H207" s="10" t="s">
        <v>47</v>
      </c>
      <c r="I207" s="10">
        <v>2012.0</v>
      </c>
      <c r="J207" s="10" t="s">
        <v>64</v>
      </c>
      <c r="K207" s="30">
        <f t="shared" si="17"/>
        <v>2988034763</v>
      </c>
      <c r="L207" s="10">
        <v>0.03</v>
      </c>
      <c r="M207" s="10" t="s">
        <v>789</v>
      </c>
      <c r="N207" s="10">
        <v>1.8055555555555556</v>
      </c>
      <c r="O207" s="10" t="s">
        <v>790</v>
      </c>
      <c r="P207" s="18" t="s">
        <v>83</v>
      </c>
      <c r="Q207" s="17">
        <v>1.61851883E8</v>
      </c>
      <c r="R207" s="10">
        <v>0.03</v>
      </c>
      <c r="S207" s="10">
        <v>0.8</v>
      </c>
    </row>
    <row r="208">
      <c r="A208" s="10" t="s">
        <v>791</v>
      </c>
      <c r="B208" s="10" t="s">
        <v>792</v>
      </c>
      <c r="C208" s="12" t="s">
        <v>71</v>
      </c>
      <c r="D208" s="10">
        <v>0.0</v>
      </c>
      <c r="E208" s="10" t="s">
        <v>32</v>
      </c>
      <c r="F208" s="10" t="s">
        <v>151</v>
      </c>
      <c r="G208" s="29">
        <f t="shared" si="18"/>
        <v>21.9</v>
      </c>
      <c r="H208" s="10" t="s">
        <v>47</v>
      </c>
      <c r="I208" s="10">
        <v>2012.0</v>
      </c>
      <c r="J208" s="10" t="s">
        <v>64</v>
      </c>
      <c r="K208" s="30">
        <f t="shared" si="17"/>
        <v>2552976667</v>
      </c>
      <c r="L208" s="10">
        <v>0.03</v>
      </c>
      <c r="M208" s="10" t="s">
        <v>793</v>
      </c>
      <c r="N208" s="10">
        <v>0.01</v>
      </c>
      <c r="O208" s="10" t="s">
        <v>795</v>
      </c>
      <c r="P208" s="18" t="s">
        <v>83</v>
      </c>
      <c r="Q208" s="17">
        <v>765893.0</v>
      </c>
      <c r="R208" s="10">
        <v>0.03</v>
      </c>
      <c r="S208" s="10">
        <v>0.8</v>
      </c>
    </row>
    <row r="209">
      <c r="A209" s="10" t="s">
        <v>797</v>
      </c>
      <c r="B209" s="10" t="s">
        <v>798</v>
      </c>
      <c r="C209" s="12" t="s">
        <v>71</v>
      </c>
      <c r="D209" s="10">
        <v>1.0</v>
      </c>
      <c r="E209" s="23" t="s">
        <v>186</v>
      </c>
      <c r="F209" s="10" t="s">
        <v>151</v>
      </c>
      <c r="G209" s="29">
        <f>219/20</f>
        <v>10.95</v>
      </c>
      <c r="H209" s="10" t="s">
        <v>47</v>
      </c>
      <c r="I209" s="10">
        <v>2012.0</v>
      </c>
      <c r="J209" s="10" t="s">
        <v>64</v>
      </c>
      <c r="K209" s="30">
        <f t="shared" si="17"/>
        <v>121949199</v>
      </c>
      <c r="L209" s="10">
        <v>0.6666666666666666</v>
      </c>
      <c r="M209" s="10" t="s">
        <v>799</v>
      </c>
      <c r="N209" s="10">
        <v>1.0</v>
      </c>
      <c r="O209" s="10" t="s">
        <v>51</v>
      </c>
      <c r="P209" s="18" t="s">
        <v>83</v>
      </c>
      <c r="Q209" s="17">
        <v>8.1299466E7</v>
      </c>
      <c r="R209" s="10">
        <v>0.03</v>
      </c>
      <c r="S209" s="10">
        <v>0.8</v>
      </c>
    </row>
    <row r="210">
      <c r="A210" s="10" t="s">
        <v>800</v>
      </c>
      <c r="B210" s="10" t="s">
        <v>802</v>
      </c>
      <c r="C210" s="12" t="s">
        <v>71</v>
      </c>
      <c r="D210" s="10">
        <v>1.0</v>
      </c>
      <c r="E210" s="23" t="s">
        <v>186</v>
      </c>
      <c r="F210" s="20" t="s">
        <v>57</v>
      </c>
      <c r="G210" s="10">
        <v>3.46</v>
      </c>
      <c r="H210" s="10" t="s">
        <v>47</v>
      </c>
      <c r="I210" s="10">
        <v>2016.0</v>
      </c>
      <c r="J210" s="10" t="s">
        <v>64</v>
      </c>
      <c r="K210" s="30">
        <f t="shared" si="17"/>
        <v>928816</v>
      </c>
      <c r="L210" s="10">
        <v>1.0</v>
      </c>
      <c r="M210" s="10" t="s">
        <v>51</v>
      </c>
      <c r="N210" s="10">
        <v>1.0</v>
      </c>
      <c r="O210" s="10" t="s">
        <v>51</v>
      </c>
      <c r="P210" s="18" t="s">
        <v>73</v>
      </c>
      <c r="Q210" s="17">
        <v>928816.0</v>
      </c>
      <c r="R210" s="10">
        <v>0.6612</v>
      </c>
      <c r="S210" s="10">
        <v>0.8</v>
      </c>
    </row>
    <row r="211">
      <c r="A211" s="10" t="s">
        <v>805</v>
      </c>
      <c r="B211" s="10" t="s">
        <v>806</v>
      </c>
      <c r="C211" s="12" t="s">
        <v>71</v>
      </c>
      <c r="D211" s="10">
        <v>0.0</v>
      </c>
      <c r="E211" s="23" t="s">
        <v>186</v>
      </c>
      <c r="F211" s="10" t="s">
        <v>114</v>
      </c>
      <c r="G211" s="29">
        <f>219/10</f>
        <v>21.9</v>
      </c>
      <c r="H211" s="10" t="s">
        <v>47</v>
      </c>
      <c r="I211" s="10">
        <v>2012.0</v>
      </c>
      <c r="J211" s="10" t="s">
        <v>64</v>
      </c>
      <c r="K211" s="30">
        <f t="shared" si="17"/>
        <v>7076322</v>
      </c>
      <c r="L211" s="10">
        <v>0.5</v>
      </c>
      <c r="M211" s="10" t="s">
        <v>807</v>
      </c>
      <c r="N211" s="10">
        <v>1.0</v>
      </c>
      <c r="O211" s="10" t="s">
        <v>51</v>
      </c>
      <c r="P211" s="18" t="s">
        <v>83</v>
      </c>
      <c r="Q211" s="17">
        <v>3538161.0</v>
      </c>
      <c r="R211" s="10">
        <v>0.03</v>
      </c>
      <c r="S211" s="10">
        <v>0.8</v>
      </c>
    </row>
    <row r="212">
      <c r="A212" s="10" t="s">
        <v>808</v>
      </c>
      <c r="B212" s="10" t="s">
        <v>809</v>
      </c>
      <c r="C212" s="12" t="s">
        <v>71</v>
      </c>
      <c r="D212" s="10">
        <v>0.0</v>
      </c>
      <c r="E212" s="23" t="s">
        <v>186</v>
      </c>
      <c r="F212" s="10" t="s">
        <v>151</v>
      </c>
      <c r="G212" s="10" t="s">
        <v>51</v>
      </c>
      <c r="H212" s="10" t="s">
        <v>51</v>
      </c>
      <c r="I212" s="10" t="s">
        <v>51</v>
      </c>
      <c r="J212" s="10" t="s">
        <v>51</v>
      </c>
      <c r="K212" s="45" t="s">
        <v>51</v>
      </c>
      <c r="L212" s="10" t="s">
        <v>51</v>
      </c>
      <c r="M212" s="10" t="s">
        <v>51</v>
      </c>
      <c r="N212" s="10" t="s">
        <v>51</v>
      </c>
      <c r="O212" s="10" t="s">
        <v>51</v>
      </c>
      <c r="P212" s="18" t="s">
        <v>51</v>
      </c>
      <c r="Q212" s="10" t="s">
        <v>51</v>
      </c>
      <c r="R212" s="10" t="s">
        <v>51</v>
      </c>
      <c r="S212" s="10" t="s">
        <v>51</v>
      </c>
    </row>
    <row r="213">
      <c r="A213" s="10" t="s">
        <v>811</v>
      </c>
      <c r="B213" s="10" t="s">
        <v>812</v>
      </c>
      <c r="C213" s="12" t="s">
        <v>71</v>
      </c>
      <c r="D213" s="10">
        <v>0.0</v>
      </c>
      <c r="E213" s="23" t="s">
        <v>186</v>
      </c>
      <c r="F213" s="10" t="s">
        <v>114</v>
      </c>
      <c r="G213" s="29">
        <f>219/100</f>
        <v>2.19</v>
      </c>
      <c r="H213" s="10" t="s">
        <v>47</v>
      </c>
      <c r="I213" s="10">
        <v>2012.0</v>
      </c>
      <c r="J213" s="10" t="s">
        <v>64</v>
      </c>
      <c r="K213" s="30">
        <f t="shared" ref="K213:K218" si="19">Q213/N213/L213</f>
        <v>227701718.2</v>
      </c>
      <c r="L213" s="10">
        <v>0.291</v>
      </c>
      <c r="M213" s="10" t="s">
        <v>816</v>
      </c>
      <c r="N213" s="10">
        <v>1.0</v>
      </c>
      <c r="O213" s="10" t="s">
        <v>51</v>
      </c>
      <c r="P213" s="18" t="s">
        <v>83</v>
      </c>
      <c r="Q213" s="17">
        <v>6.62612E7</v>
      </c>
      <c r="R213" s="10">
        <v>0.03</v>
      </c>
      <c r="S213" s="10">
        <v>0.8</v>
      </c>
    </row>
    <row r="214">
      <c r="A214" s="10" t="s">
        <v>817</v>
      </c>
      <c r="B214" s="10" t="s">
        <v>818</v>
      </c>
      <c r="C214" s="12" t="s">
        <v>71</v>
      </c>
      <c r="D214" s="10">
        <v>0.0</v>
      </c>
      <c r="E214" s="10" t="s">
        <v>32</v>
      </c>
      <c r="F214" s="10" t="s">
        <v>114</v>
      </c>
      <c r="G214" s="29">
        <f>219/10</f>
        <v>21.9</v>
      </c>
      <c r="H214" s="10" t="s">
        <v>47</v>
      </c>
      <c r="I214" s="10">
        <v>2012.0</v>
      </c>
      <c r="J214" s="10" t="s">
        <v>64</v>
      </c>
      <c r="K214" s="30">
        <f t="shared" si="19"/>
        <v>3294702182</v>
      </c>
      <c r="L214" s="10">
        <v>0.011</v>
      </c>
      <c r="M214" s="10" t="s">
        <v>366</v>
      </c>
      <c r="N214" s="10">
        <v>1.0</v>
      </c>
      <c r="O214" s="10" t="s">
        <v>51</v>
      </c>
      <c r="P214" s="18" t="s">
        <v>83</v>
      </c>
      <c r="Q214" s="17">
        <v>3.6241724E7</v>
      </c>
      <c r="R214" s="10">
        <v>0.03</v>
      </c>
      <c r="S214" s="10">
        <v>0.8</v>
      </c>
    </row>
    <row r="215">
      <c r="A215" s="10" t="s">
        <v>821</v>
      </c>
      <c r="B215" s="10" t="s">
        <v>822</v>
      </c>
      <c r="C215" s="12" t="s">
        <v>71</v>
      </c>
      <c r="D215" s="10">
        <v>0.0</v>
      </c>
      <c r="E215" s="23" t="s">
        <v>194</v>
      </c>
      <c r="F215" s="10" t="s">
        <v>114</v>
      </c>
      <c r="G215" s="10">
        <v>14.35</v>
      </c>
      <c r="H215" s="10" t="s">
        <v>47</v>
      </c>
      <c r="I215" s="10">
        <v>2016.0</v>
      </c>
      <c r="J215" s="10" t="s">
        <v>64</v>
      </c>
      <c r="K215" s="30">
        <f t="shared" si="19"/>
        <v>58935023</v>
      </c>
      <c r="L215" s="10">
        <v>1.0</v>
      </c>
      <c r="M215" s="10" t="s">
        <v>51</v>
      </c>
      <c r="N215" s="10">
        <v>1.0</v>
      </c>
      <c r="O215" s="10" t="s">
        <v>51</v>
      </c>
      <c r="P215" s="18" t="s">
        <v>73</v>
      </c>
      <c r="Q215" s="17">
        <v>5.8935023E7</v>
      </c>
      <c r="R215" s="10">
        <v>0.08</v>
      </c>
      <c r="S215" s="10">
        <v>0.8</v>
      </c>
    </row>
    <row r="216">
      <c r="A216" s="10" t="s">
        <v>824</v>
      </c>
      <c r="B216" s="10" t="s">
        <v>825</v>
      </c>
      <c r="C216" s="12" t="s">
        <v>71</v>
      </c>
      <c r="D216" s="10">
        <v>0.0</v>
      </c>
      <c r="E216" s="23" t="s">
        <v>194</v>
      </c>
      <c r="F216" s="10" t="s">
        <v>114</v>
      </c>
      <c r="G216" s="10">
        <v>14.35</v>
      </c>
      <c r="H216" s="10" t="s">
        <v>47</v>
      </c>
      <c r="I216" s="10">
        <v>2016.0</v>
      </c>
      <c r="J216" s="10" t="s">
        <v>64</v>
      </c>
      <c r="K216" s="30">
        <f t="shared" si="19"/>
        <v>58935023</v>
      </c>
      <c r="L216" s="10">
        <v>1.0</v>
      </c>
      <c r="M216" s="10" t="s">
        <v>51</v>
      </c>
      <c r="N216" s="10">
        <v>1.0</v>
      </c>
      <c r="O216" s="10" t="s">
        <v>51</v>
      </c>
      <c r="P216" s="18" t="s">
        <v>73</v>
      </c>
      <c r="Q216" s="17">
        <v>5.8935023E7</v>
      </c>
      <c r="R216" s="10">
        <v>0.08</v>
      </c>
      <c r="S216" s="10">
        <v>0.8</v>
      </c>
    </row>
    <row r="217">
      <c r="A217" s="10" t="s">
        <v>826</v>
      </c>
      <c r="B217" s="10" t="s">
        <v>827</v>
      </c>
      <c r="C217" s="12" t="s">
        <v>71</v>
      </c>
      <c r="D217" s="10">
        <v>1.0</v>
      </c>
      <c r="E217" s="23" t="s">
        <v>194</v>
      </c>
      <c r="F217" s="10" t="s">
        <v>33</v>
      </c>
      <c r="G217" s="10">
        <v>21.23</v>
      </c>
      <c r="H217" s="10" t="s">
        <v>47</v>
      </c>
      <c r="I217" s="10">
        <v>2016.0</v>
      </c>
      <c r="J217" s="10" t="s">
        <v>64</v>
      </c>
      <c r="K217" s="30">
        <f t="shared" si="19"/>
        <v>22257860</v>
      </c>
      <c r="L217" s="10">
        <v>1.0</v>
      </c>
      <c r="M217" s="10" t="s">
        <v>51</v>
      </c>
      <c r="N217" s="10">
        <v>1.0</v>
      </c>
      <c r="O217" s="10" t="s">
        <v>51</v>
      </c>
      <c r="P217" s="18" t="s">
        <v>73</v>
      </c>
      <c r="Q217" s="17">
        <v>2.225786E7</v>
      </c>
      <c r="R217" s="10">
        <v>0.08</v>
      </c>
      <c r="S217" s="10">
        <v>0.8</v>
      </c>
    </row>
    <row r="218">
      <c r="A218" s="10" t="s">
        <v>828</v>
      </c>
      <c r="B218" s="10" t="s">
        <v>829</v>
      </c>
      <c r="C218" s="12" t="s">
        <v>71</v>
      </c>
      <c r="D218" s="10">
        <v>0.0</v>
      </c>
      <c r="E218" s="23" t="s">
        <v>194</v>
      </c>
      <c r="F218" s="10" t="s">
        <v>33</v>
      </c>
      <c r="G218" s="10">
        <v>21.23</v>
      </c>
      <c r="H218" s="10" t="s">
        <v>47</v>
      </c>
      <c r="I218" s="10">
        <v>2016.0</v>
      </c>
      <c r="J218" s="10" t="s">
        <v>64</v>
      </c>
      <c r="K218" s="30">
        <f t="shared" si="19"/>
        <v>22257860</v>
      </c>
      <c r="L218" s="10">
        <v>1.0</v>
      </c>
      <c r="M218" s="10" t="s">
        <v>51</v>
      </c>
      <c r="N218" s="10">
        <v>1.0</v>
      </c>
      <c r="O218" s="10" t="s">
        <v>51</v>
      </c>
      <c r="P218" s="18" t="s">
        <v>73</v>
      </c>
      <c r="Q218" s="17">
        <v>2.225786E7</v>
      </c>
      <c r="R218" s="10">
        <v>0.08</v>
      </c>
      <c r="S218" s="10">
        <v>0.8</v>
      </c>
    </row>
    <row r="219">
      <c r="A219" s="10" t="s">
        <v>832</v>
      </c>
      <c r="B219" s="10" t="s">
        <v>833</v>
      </c>
      <c r="C219" s="12" t="s">
        <v>71</v>
      </c>
      <c r="D219" s="10">
        <v>1.0</v>
      </c>
      <c r="E219" s="10" t="s">
        <v>32</v>
      </c>
      <c r="F219" s="20" t="s">
        <v>57</v>
      </c>
      <c r="G219" s="10" t="s">
        <v>51</v>
      </c>
      <c r="H219" s="10" t="s">
        <v>51</v>
      </c>
      <c r="I219" s="10" t="s">
        <v>51</v>
      </c>
      <c r="J219" s="10" t="s">
        <v>51</v>
      </c>
      <c r="K219" s="45" t="s">
        <v>51</v>
      </c>
      <c r="L219" s="10" t="s">
        <v>51</v>
      </c>
      <c r="M219" s="10" t="s">
        <v>51</v>
      </c>
      <c r="N219" s="10" t="s">
        <v>51</v>
      </c>
      <c r="O219" s="10" t="s">
        <v>51</v>
      </c>
      <c r="P219" s="18" t="s">
        <v>51</v>
      </c>
      <c r="Q219" s="10" t="s">
        <v>51</v>
      </c>
      <c r="R219" s="10" t="s">
        <v>51</v>
      </c>
      <c r="S219" s="10" t="s">
        <v>51</v>
      </c>
    </row>
    <row r="220">
      <c r="A220" s="10" t="s">
        <v>837</v>
      </c>
      <c r="B220" s="10" t="s">
        <v>838</v>
      </c>
      <c r="C220" s="12" t="s">
        <v>71</v>
      </c>
      <c r="D220" s="10">
        <v>1.0</v>
      </c>
      <c r="E220" s="10" t="s">
        <v>32</v>
      </c>
      <c r="F220" s="10" t="s">
        <v>33</v>
      </c>
      <c r="G220" s="10">
        <v>5.44</v>
      </c>
      <c r="H220" s="10" t="s">
        <v>47</v>
      </c>
      <c r="I220" s="10">
        <v>2016.0</v>
      </c>
      <c r="J220" s="10" t="s">
        <v>64</v>
      </c>
      <c r="K220" s="30">
        <f t="shared" ref="K220:K248" si="20">Q220/N220/L220</f>
        <v>30624506</v>
      </c>
      <c r="L220" s="10">
        <v>1.0</v>
      </c>
      <c r="M220" s="19" t="s">
        <v>54</v>
      </c>
      <c r="N220" s="10">
        <v>1.0</v>
      </c>
      <c r="O220" s="10" t="s">
        <v>51</v>
      </c>
      <c r="P220" s="18" t="s">
        <v>52</v>
      </c>
      <c r="Q220" s="17">
        <v>3.0624506E7</v>
      </c>
      <c r="R220" s="10">
        <v>0.16</v>
      </c>
      <c r="S220" s="10">
        <v>0.8</v>
      </c>
    </row>
    <row r="221">
      <c r="A221" s="10" t="s">
        <v>842</v>
      </c>
      <c r="B221" s="10" t="s">
        <v>843</v>
      </c>
      <c r="C221" s="12" t="s">
        <v>71</v>
      </c>
      <c r="D221" s="10">
        <v>1.0</v>
      </c>
      <c r="E221" s="23" t="s">
        <v>194</v>
      </c>
      <c r="F221" s="20" t="s">
        <v>57</v>
      </c>
      <c r="G221" s="10">
        <v>278.0</v>
      </c>
      <c r="H221" s="10" t="s">
        <v>47</v>
      </c>
      <c r="I221" s="10">
        <v>2008.0</v>
      </c>
      <c r="J221" s="10" t="s">
        <v>72</v>
      </c>
      <c r="K221" s="30">
        <f t="shared" si="20"/>
        <v>1043792</v>
      </c>
      <c r="L221" s="10">
        <v>1.0</v>
      </c>
      <c r="M221" s="10" t="s">
        <v>51</v>
      </c>
      <c r="N221" s="10">
        <v>1.0</v>
      </c>
      <c r="O221" s="10" t="s">
        <v>51</v>
      </c>
      <c r="P221" s="18" t="s">
        <v>73</v>
      </c>
      <c r="Q221" s="17">
        <v>1043792.0</v>
      </c>
      <c r="R221" s="10">
        <v>0.41</v>
      </c>
      <c r="S221" s="10">
        <v>0.8</v>
      </c>
    </row>
    <row r="222">
      <c r="A222" s="10" t="s">
        <v>845</v>
      </c>
      <c r="B222" s="10" t="s">
        <v>846</v>
      </c>
      <c r="C222" s="12" t="s">
        <v>71</v>
      </c>
      <c r="D222" s="10">
        <v>0.0</v>
      </c>
      <c r="E222" s="23" t="s">
        <v>194</v>
      </c>
      <c r="F222" s="10" t="s">
        <v>151</v>
      </c>
      <c r="G222" s="10">
        <v>1.78</v>
      </c>
      <c r="H222" s="10" t="s">
        <v>47</v>
      </c>
      <c r="I222" s="10">
        <v>2016.0</v>
      </c>
      <c r="J222" s="10" t="s">
        <v>64</v>
      </c>
      <c r="K222" s="30">
        <f t="shared" si="20"/>
        <v>9944140</v>
      </c>
      <c r="L222" s="10">
        <v>1.0</v>
      </c>
      <c r="M222" s="10" t="s">
        <v>51</v>
      </c>
      <c r="N222" s="10">
        <v>1.0</v>
      </c>
      <c r="O222" s="10" t="s">
        <v>51</v>
      </c>
      <c r="P222" s="18" t="s">
        <v>73</v>
      </c>
      <c r="Q222" s="17">
        <v>9944140.0</v>
      </c>
      <c r="R222" s="10">
        <v>0.5</v>
      </c>
      <c r="S222" s="10">
        <v>0.8</v>
      </c>
    </row>
    <row r="223">
      <c r="A223" s="10" t="s">
        <v>847</v>
      </c>
      <c r="B223" s="10" t="s">
        <v>848</v>
      </c>
      <c r="C223" s="12" t="s">
        <v>849</v>
      </c>
      <c r="D223" s="10">
        <v>0.0</v>
      </c>
      <c r="E223" s="10" t="s">
        <v>32</v>
      </c>
      <c r="F223" s="10" t="s">
        <v>114</v>
      </c>
      <c r="G223" s="10">
        <v>1.53</v>
      </c>
      <c r="H223" s="10" t="s">
        <v>47</v>
      </c>
      <c r="I223" s="10">
        <v>2016.0</v>
      </c>
      <c r="J223" s="10" t="s">
        <v>64</v>
      </c>
      <c r="K223" s="30">
        <f t="shared" si="20"/>
        <v>514424968</v>
      </c>
      <c r="L223" s="10">
        <v>1.0</v>
      </c>
      <c r="M223" s="10" t="s">
        <v>51</v>
      </c>
      <c r="N223" s="10">
        <v>1.0</v>
      </c>
      <c r="O223" s="10" t="s">
        <v>51</v>
      </c>
      <c r="P223" s="18" t="s">
        <v>73</v>
      </c>
      <c r="Q223" s="17">
        <v>5.14424968E8</v>
      </c>
      <c r="R223" s="10">
        <v>0.33</v>
      </c>
      <c r="S223" s="10">
        <v>0.8</v>
      </c>
    </row>
    <row r="224">
      <c r="A224" s="10" t="s">
        <v>854</v>
      </c>
      <c r="B224" s="10" t="s">
        <v>855</v>
      </c>
      <c r="C224" s="12" t="s">
        <v>849</v>
      </c>
      <c r="D224" s="10">
        <v>0.0</v>
      </c>
      <c r="E224" s="10" t="s">
        <v>32</v>
      </c>
      <c r="F224" s="10" t="s">
        <v>175</v>
      </c>
      <c r="G224" s="10">
        <v>0.09</v>
      </c>
      <c r="H224" s="10" t="s">
        <v>47</v>
      </c>
      <c r="I224" s="10">
        <v>2016.0</v>
      </c>
      <c r="J224" s="35" t="s">
        <v>64</v>
      </c>
      <c r="K224" s="30">
        <f t="shared" si="20"/>
        <v>2671721030</v>
      </c>
      <c r="L224" s="10">
        <v>1.0</v>
      </c>
      <c r="M224" s="10" t="s">
        <v>51</v>
      </c>
      <c r="N224" s="10">
        <v>1.0</v>
      </c>
      <c r="O224" s="10" t="s">
        <v>51</v>
      </c>
      <c r="P224" s="18" t="s">
        <v>73</v>
      </c>
      <c r="Q224" s="35">
        <v>2.67172103E9</v>
      </c>
      <c r="R224" s="10">
        <v>0.08</v>
      </c>
      <c r="S224" s="10">
        <v>0.8</v>
      </c>
    </row>
    <row r="225">
      <c r="A225" s="10" t="s">
        <v>856</v>
      </c>
      <c r="B225" s="10" t="s">
        <v>858</v>
      </c>
      <c r="C225" s="12" t="s">
        <v>849</v>
      </c>
      <c r="D225" s="10">
        <v>0.0</v>
      </c>
      <c r="E225" s="10" t="s">
        <v>32</v>
      </c>
      <c r="F225" s="10" t="s">
        <v>175</v>
      </c>
      <c r="G225" s="10">
        <v>0.09</v>
      </c>
      <c r="H225" s="10" t="s">
        <v>47</v>
      </c>
      <c r="I225" s="10">
        <v>2016.0</v>
      </c>
      <c r="J225" s="35" t="s">
        <v>64</v>
      </c>
      <c r="K225" s="30">
        <f t="shared" si="20"/>
        <v>2671721030</v>
      </c>
      <c r="L225" s="10">
        <v>1.0</v>
      </c>
      <c r="M225" s="10" t="s">
        <v>51</v>
      </c>
      <c r="N225" s="10">
        <v>1.0</v>
      </c>
      <c r="O225" s="10" t="s">
        <v>51</v>
      </c>
      <c r="P225" s="18" t="s">
        <v>73</v>
      </c>
      <c r="Q225" s="35">
        <v>2.67172103E9</v>
      </c>
      <c r="R225" s="10">
        <v>0.08</v>
      </c>
      <c r="S225" s="10">
        <v>0.8</v>
      </c>
    </row>
    <row r="226">
      <c r="A226" s="10" t="s">
        <v>859</v>
      </c>
      <c r="B226" s="10" t="s">
        <v>860</v>
      </c>
      <c r="C226" s="12" t="s">
        <v>849</v>
      </c>
      <c r="D226" s="10">
        <v>0.0</v>
      </c>
      <c r="E226" s="10" t="s">
        <v>32</v>
      </c>
      <c r="F226" s="10" t="s">
        <v>175</v>
      </c>
      <c r="G226" s="10">
        <v>0.09</v>
      </c>
      <c r="H226" s="10" t="s">
        <v>47</v>
      </c>
      <c r="I226" s="10">
        <v>2016.0</v>
      </c>
      <c r="J226" s="35" t="s">
        <v>64</v>
      </c>
      <c r="K226" s="30">
        <f t="shared" si="20"/>
        <v>2671721030</v>
      </c>
      <c r="L226" s="10">
        <v>1.0</v>
      </c>
      <c r="M226" s="10" t="s">
        <v>51</v>
      </c>
      <c r="N226" s="10">
        <v>1.0</v>
      </c>
      <c r="O226" s="10" t="s">
        <v>51</v>
      </c>
      <c r="P226" s="18" t="s">
        <v>73</v>
      </c>
      <c r="Q226" s="35">
        <v>2.67172103E9</v>
      </c>
      <c r="R226" s="10">
        <v>0.08</v>
      </c>
      <c r="S226" s="10">
        <v>0.8</v>
      </c>
    </row>
    <row r="227">
      <c r="A227" s="10" t="s">
        <v>863</v>
      </c>
      <c r="B227" s="10" t="s">
        <v>864</v>
      </c>
      <c r="C227" s="12" t="s">
        <v>849</v>
      </c>
      <c r="D227" s="10">
        <v>0.0</v>
      </c>
      <c r="E227" s="10" t="s">
        <v>32</v>
      </c>
      <c r="F227" s="20" t="s">
        <v>57</v>
      </c>
      <c r="G227" s="10">
        <v>0.37</v>
      </c>
      <c r="H227" s="10" t="s">
        <v>47</v>
      </c>
      <c r="I227" s="10">
        <v>2006.0</v>
      </c>
      <c r="J227" s="10" t="s">
        <v>136</v>
      </c>
      <c r="K227" s="30">
        <f t="shared" si="20"/>
        <v>534344206</v>
      </c>
      <c r="L227" s="10">
        <v>1.0</v>
      </c>
      <c r="M227" s="10" t="s">
        <v>51</v>
      </c>
      <c r="N227" s="10">
        <v>1.0</v>
      </c>
      <c r="O227" s="10" t="s">
        <v>51</v>
      </c>
      <c r="P227" s="18" t="s">
        <v>73</v>
      </c>
      <c r="Q227" s="17">
        <v>5.34344206E8</v>
      </c>
      <c r="R227" s="10">
        <v>0.62</v>
      </c>
      <c r="S227" s="10">
        <v>0.8</v>
      </c>
    </row>
    <row r="228">
      <c r="A228" s="10" t="s">
        <v>866</v>
      </c>
      <c r="B228" s="10" t="s">
        <v>864</v>
      </c>
      <c r="C228" s="12" t="s">
        <v>849</v>
      </c>
      <c r="D228" s="10">
        <v>0.0</v>
      </c>
      <c r="E228" s="10" t="s">
        <v>32</v>
      </c>
      <c r="F228" s="20" t="s">
        <v>57</v>
      </c>
      <c r="G228" s="10">
        <v>0.07</v>
      </c>
      <c r="H228" s="10" t="s">
        <v>77</v>
      </c>
      <c r="I228" s="10">
        <v>2010.0</v>
      </c>
      <c r="J228" s="10" t="s">
        <v>867</v>
      </c>
      <c r="K228" s="30">
        <f t="shared" si="20"/>
        <v>2671721029</v>
      </c>
      <c r="L228" s="10">
        <v>1.0</v>
      </c>
      <c r="M228" s="10" t="s">
        <v>51</v>
      </c>
      <c r="N228" s="10">
        <v>1.0</v>
      </c>
      <c r="O228" s="10" t="s">
        <v>51</v>
      </c>
      <c r="P228" s="18" t="s">
        <v>73</v>
      </c>
      <c r="Q228" s="17">
        <v>2.671721029E9</v>
      </c>
      <c r="R228" s="10">
        <v>0.08</v>
      </c>
      <c r="S228" s="10">
        <v>0.8</v>
      </c>
    </row>
    <row r="229">
      <c r="A229" s="10" t="s">
        <v>869</v>
      </c>
      <c r="B229" s="10" t="s">
        <v>870</v>
      </c>
      <c r="C229" s="12" t="s">
        <v>849</v>
      </c>
      <c r="D229" s="10">
        <v>1.0</v>
      </c>
      <c r="E229" s="10" t="s">
        <v>32</v>
      </c>
      <c r="F229" s="10" t="s">
        <v>151</v>
      </c>
      <c r="G229" s="10">
        <v>0.07</v>
      </c>
      <c r="H229" s="10" t="s">
        <v>77</v>
      </c>
      <c r="I229" s="10">
        <v>2010.0</v>
      </c>
      <c r="J229" s="10" t="s">
        <v>867</v>
      </c>
      <c r="K229" s="30">
        <f t="shared" si="20"/>
        <v>2671721029</v>
      </c>
      <c r="L229" s="10">
        <v>1.0</v>
      </c>
      <c r="M229" s="10" t="s">
        <v>51</v>
      </c>
      <c r="N229" s="10">
        <v>1.0</v>
      </c>
      <c r="O229" s="10" t="s">
        <v>51</v>
      </c>
      <c r="P229" s="18" t="s">
        <v>73</v>
      </c>
      <c r="Q229" s="17">
        <v>2.671721029E9</v>
      </c>
      <c r="R229" s="10">
        <v>0.31</v>
      </c>
      <c r="S229" s="10">
        <v>0.8</v>
      </c>
    </row>
    <row r="230">
      <c r="A230" s="10" t="s">
        <v>873</v>
      </c>
      <c r="B230" s="10" t="s">
        <v>874</v>
      </c>
      <c r="C230" s="12" t="s">
        <v>849</v>
      </c>
      <c r="D230" s="10">
        <v>0.0</v>
      </c>
      <c r="E230" s="10" t="s">
        <v>32</v>
      </c>
      <c r="F230" s="10" t="s">
        <v>151</v>
      </c>
      <c r="G230" s="10">
        <v>0.07</v>
      </c>
      <c r="H230" s="10" t="s">
        <v>77</v>
      </c>
      <c r="I230" s="10">
        <v>2010.0</v>
      </c>
      <c r="J230" s="10" t="s">
        <v>867</v>
      </c>
      <c r="K230" s="30">
        <f t="shared" si="20"/>
        <v>2671721029</v>
      </c>
      <c r="L230" s="10">
        <v>1.0</v>
      </c>
      <c r="M230" s="10" t="s">
        <v>51</v>
      </c>
      <c r="N230" s="10">
        <v>1.0</v>
      </c>
      <c r="O230" s="10" t="s">
        <v>51</v>
      </c>
      <c r="P230" s="18" t="s">
        <v>73</v>
      </c>
      <c r="Q230" s="17">
        <v>2.671721029E9</v>
      </c>
      <c r="R230" s="10">
        <v>0.31</v>
      </c>
      <c r="S230" s="10">
        <v>0.8</v>
      </c>
    </row>
    <row r="231">
      <c r="A231" s="10" t="s">
        <v>877</v>
      </c>
      <c r="B231" s="10" t="s">
        <v>878</v>
      </c>
      <c r="C231" s="12" t="s">
        <v>849</v>
      </c>
      <c r="D231" s="10">
        <v>0.0</v>
      </c>
      <c r="E231" s="10" t="s">
        <v>32</v>
      </c>
      <c r="F231" s="10" t="s">
        <v>175</v>
      </c>
      <c r="G231" s="10">
        <v>17.54</v>
      </c>
      <c r="H231" s="10" t="s">
        <v>36</v>
      </c>
      <c r="I231" s="10">
        <v>2011.0</v>
      </c>
      <c r="J231" s="10" t="s">
        <v>44</v>
      </c>
      <c r="K231" s="30">
        <f t="shared" si="20"/>
        <v>1400128411</v>
      </c>
      <c r="L231" s="10">
        <v>0.7</v>
      </c>
      <c r="M231" s="10" t="s">
        <v>879</v>
      </c>
      <c r="N231" s="10">
        <v>1.0</v>
      </c>
      <c r="O231" s="10" t="s">
        <v>51</v>
      </c>
      <c r="P231" s="18" t="s">
        <v>83</v>
      </c>
      <c r="Q231" s="17">
        <v>9.80089888E8</v>
      </c>
      <c r="R231" s="10">
        <v>0.5</v>
      </c>
      <c r="S231" s="10">
        <v>0.8</v>
      </c>
    </row>
    <row r="232">
      <c r="A232" s="10" t="s">
        <v>880</v>
      </c>
      <c r="B232" s="10" t="s">
        <v>882</v>
      </c>
      <c r="C232" s="12" t="s">
        <v>849</v>
      </c>
      <c r="D232" s="10">
        <v>1.0</v>
      </c>
      <c r="E232" s="10" t="s">
        <v>32</v>
      </c>
      <c r="F232" s="10" t="s">
        <v>175</v>
      </c>
      <c r="G232" s="31">
        <f>363257/810</f>
        <v>448.4654321</v>
      </c>
      <c r="H232" s="10" t="s">
        <v>47</v>
      </c>
      <c r="I232" s="10">
        <v>2012.0</v>
      </c>
      <c r="J232" s="10" t="s">
        <v>886</v>
      </c>
      <c r="K232" s="30">
        <f t="shared" si="20"/>
        <v>900586</v>
      </c>
      <c r="L232" s="10">
        <v>1.0</v>
      </c>
      <c r="M232" s="10" t="s">
        <v>51</v>
      </c>
      <c r="N232" s="10">
        <v>1.0</v>
      </c>
      <c r="O232" s="10" t="s">
        <v>51</v>
      </c>
      <c r="P232" s="18" t="s">
        <v>73</v>
      </c>
      <c r="Q232" s="17">
        <v>900586.0</v>
      </c>
      <c r="R232" s="10">
        <v>0.54</v>
      </c>
      <c r="S232" s="10">
        <v>0.8</v>
      </c>
    </row>
    <row r="233">
      <c r="A233" s="10" t="s">
        <v>887</v>
      </c>
      <c r="B233" s="10" t="s">
        <v>889</v>
      </c>
      <c r="C233" s="12" t="s">
        <v>849</v>
      </c>
      <c r="D233" s="10">
        <v>1.0</v>
      </c>
      <c r="E233" s="10" t="s">
        <v>32</v>
      </c>
      <c r="F233" s="20" t="s">
        <v>57</v>
      </c>
      <c r="G233" s="10">
        <v>0.9</v>
      </c>
      <c r="H233" s="10" t="s">
        <v>47</v>
      </c>
      <c r="I233" s="10">
        <v>2004.0</v>
      </c>
      <c r="J233" s="10" t="s">
        <v>890</v>
      </c>
      <c r="K233" s="30">
        <f t="shared" si="20"/>
        <v>10766601</v>
      </c>
      <c r="L233" s="10">
        <v>1.0</v>
      </c>
      <c r="M233" s="10" t="s">
        <v>51</v>
      </c>
      <c r="N233" s="10">
        <v>1.0</v>
      </c>
      <c r="O233" s="10" t="s">
        <v>51</v>
      </c>
      <c r="P233" s="18" t="s">
        <v>73</v>
      </c>
      <c r="Q233" s="17">
        <v>1.0766601E7</v>
      </c>
      <c r="R233" s="10">
        <v>0.5</v>
      </c>
      <c r="S233" s="10">
        <v>0.8</v>
      </c>
    </row>
    <row r="234">
      <c r="A234" s="10" t="s">
        <v>892</v>
      </c>
      <c r="B234" s="10" t="s">
        <v>889</v>
      </c>
      <c r="C234" s="12" t="s">
        <v>849</v>
      </c>
      <c r="D234" s="10">
        <v>1.0</v>
      </c>
      <c r="E234" s="10" t="s">
        <v>32</v>
      </c>
      <c r="F234" s="20" t="s">
        <v>57</v>
      </c>
      <c r="G234" s="10">
        <v>0.9</v>
      </c>
      <c r="H234" s="10" t="s">
        <v>47</v>
      </c>
      <c r="I234" s="10">
        <v>2004.0</v>
      </c>
      <c r="J234" s="10" t="s">
        <v>890</v>
      </c>
      <c r="K234" s="30">
        <f t="shared" si="20"/>
        <v>185828343</v>
      </c>
      <c r="L234" s="10">
        <v>1.0</v>
      </c>
      <c r="M234" s="10" t="s">
        <v>51</v>
      </c>
      <c r="N234" s="10">
        <v>1.0</v>
      </c>
      <c r="O234" s="10" t="s">
        <v>51</v>
      </c>
      <c r="P234" s="18" t="s">
        <v>73</v>
      </c>
      <c r="Q234" s="17">
        <v>1.85828343E8</v>
      </c>
      <c r="R234" s="10">
        <v>0.5</v>
      </c>
      <c r="S234" s="10">
        <v>0.8</v>
      </c>
    </row>
    <row r="235">
      <c r="A235" s="10" t="s">
        <v>893</v>
      </c>
      <c r="B235" s="10" t="s">
        <v>889</v>
      </c>
      <c r="C235" s="12" t="s">
        <v>849</v>
      </c>
      <c r="D235" s="10">
        <v>1.0</v>
      </c>
      <c r="E235" s="10" t="s">
        <v>32</v>
      </c>
      <c r="F235" s="20" t="s">
        <v>57</v>
      </c>
      <c r="G235" s="10">
        <v>0.9</v>
      </c>
      <c r="H235" s="10" t="s">
        <v>47</v>
      </c>
      <c r="I235" s="10">
        <v>2004.0</v>
      </c>
      <c r="J235" s="10" t="s">
        <v>890</v>
      </c>
      <c r="K235" s="30">
        <f t="shared" si="20"/>
        <v>40388877</v>
      </c>
      <c r="L235" s="10">
        <v>1.0</v>
      </c>
      <c r="M235" s="10" t="s">
        <v>51</v>
      </c>
      <c r="N235" s="10">
        <v>1.0</v>
      </c>
      <c r="O235" s="10" t="s">
        <v>51</v>
      </c>
      <c r="P235" s="18" t="s">
        <v>73</v>
      </c>
      <c r="Q235" s="17">
        <v>4.0388877E7</v>
      </c>
      <c r="R235" s="10">
        <v>0.5</v>
      </c>
      <c r="S235" s="10">
        <v>0.8</v>
      </c>
    </row>
    <row r="236">
      <c r="A236" s="10" t="s">
        <v>895</v>
      </c>
      <c r="B236" s="10" t="s">
        <v>896</v>
      </c>
      <c r="C236" s="12" t="s">
        <v>849</v>
      </c>
      <c r="D236" s="10">
        <v>0.0</v>
      </c>
      <c r="E236" s="10" t="s">
        <v>32</v>
      </c>
      <c r="F236" s="10" t="s">
        <v>175</v>
      </c>
      <c r="G236" s="10">
        <v>0.09</v>
      </c>
      <c r="H236" s="10" t="s">
        <v>47</v>
      </c>
      <c r="I236" s="10">
        <v>2016.0</v>
      </c>
      <c r="J236" s="35" t="s">
        <v>64</v>
      </c>
      <c r="K236" s="30">
        <f t="shared" si="20"/>
        <v>2671721030</v>
      </c>
      <c r="L236" s="10">
        <v>1.0</v>
      </c>
      <c r="M236" s="10" t="s">
        <v>51</v>
      </c>
      <c r="N236" s="10">
        <v>1.0</v>
      </c>
      <c r="O236" s="10" t="s">
        <v>51</v>
      </c>
      <c r="P236" s="18" t="s">
        <v>73</v>
      </c>
      <c r="Q236" s="35">
        <v>2.67172103E9</v>
      </c>
      <c r="R236" s="10">
        <v>0.08</v>
      </c>
      <c r="S236" s="10">
        <v>0.8</v>
      </c>
    </row>
    <row r="237">
      <c r="A237" s="10" t="s">
        <v>897</v>
      </c>
      <c r="B237" s="10" t="s">
        <v>898</v>
      </c>
      <c r="C237" s="12" t="s">
        <v>849</v>
      </c>
      <c r="D237" s="10">
        <v>0.0</v>
      </c>
      <c r="E237" s="10" t="s">
        <v>32</v>
      </c>
      <c r="F237" s="10" t="s">
        <v>175</v>
      </c>
      <c r="G237" s="10">
        <v>0.09</v>
      </c>
      <c r="H237" s="10" t="s">
        <v>47</v>
      </c>
      <c r="I237" s="10">
        <v>2016.0</v>
      </c>
      <c r="J237" s="35" t="s">
        <v>64</v>
      </c>
      <c r="K237" s="30">
        <f t="shared" si="20"/>
        <v>2671721030</v>
      </c>
      <c r="L237" s="10">
        <v>1.0</v>
      </c>
      <c r="M237" s="10" t="s">
        <v>51</v>
      </c>
      <c r="N237" s="10">
        <v>1.0</v>
      </c>
      <c r="O237" s="10" t="s">
        <v>51</v>
      </c>
      <c r="P237" s="18" t="s">
        <v>73</v>
      </c>
      <c r="Q237" s="35">
        <v>2.67172103E9</v>
      </c>
      <c r="R237" s="10">
        <v>0.08</v>
      </c>
      <c r="S237" s="10">
        <v>0.8</v>
      </c>
    </row>
    <row r="238">
      <c r="A238" s="10" t="s">
        <v>899</v>
      </c>
      <c r="B238" s="10" t="s">
        <v>900</v>
      </c>
      <c r="C238" s="12" t="s">
        <v>849</v>
      </c>
      <c r="D238" s="10">
        <v>0.0</v>
      </c>
      <c r="E238" s="10" t="s">
        <v>32</v>
      </c>
      <c r="F238" s="10" t="s">
        <v>175</v>
      </c>
      <c r="G238" s="10">
        <v>0.09</v>
      </c>
      <c r="H238" s="10" t="s">
        <v>47</v>
      </c>
      <c r="I238" s="10">
        <v>2016.0</v>
      </c>
      <c r="J238" s="35" t="s">
        <v>64</v>
      </c>
      <c r="K238" s="30">
        <f t="shared" si="20"/>
        <v>2671721030</v>
      </c>
      <c r="L238" s="10">
        <v>1.0</v>
      </c>
      <c r="M238" s="10" t="s">
        <v>51</v>
      </c>
      <c r="N238" s="10">
        <v>1.0</v>
      </c>
      <c r="O238" s="10" t="s">
        <v>51</v>
      </c>
      <c r="P238" s="18" t="s">
        <v>73</v>
      </c>
      <c r="Q238" s="35">
        <v>2.67172103E9</v>
      </c>
      <c r="R238" s="10">
        <v>0.08</v>
      </c>
      <c r="S238" s="10">
        <v>0.8</v>
      </c>
    </row>
    <row r="239">
      <c r="A239" s="10" t="s">
        <v>902</v>
      </c>
      <c r="B239" s="10" t="s">
        <v>903</v>
      </c>
      <c r="C239" s="12" t="s">
        <v>904</v>
      </c>
      <c r="D239" s="10">
        <v>0.0</v>
      </c>
      <c r="E239" s="23" t="s">
        <v>186</v>
      </c>
      <c r="F239" s="20" t="s">
        <v>57</v>
      </c>
      <c r="G239" s="10">
        <v>101.8</v>
      </c>
      <c r="H239" s="10" t="s">
        <v>47</v>
      </c>
      <c r="I239" s="10">
        <v>2010.0</v>
      </c>
      <c r="J239" s="10" t="s">
        <v>136</v>
      </c>
      <c r="K239" s="30">
        <f t="shared" si="20"/>
        <v>3132086.514</v>
      </c>
      <c r="L239" s="10">
        <v>0.393</v>
      </c>
      <c r="M239" s="10" t="s">
        <v>1003</v>
      </c>
      <c r="N239" s="10">
        <v>1.0</v>
      </c>
      <c r="O239" s="10" t="s">
        <v>51</v>
      </c>
      <c r="P239" s="18" t="s">
        <v>83</v>
      </c>
      <c r="Q239" s="24">
        <v>1230910.0</v>
      </c>
      <c r="R239" s="10">
        <v>0.0</v>
      </c>
      <c r="S239" s="10">
        <v>0.8</v>
      </c>
    </row>
    <row r="240">
      <c r="A240" s="10" t="s">
        <v>908</v>
      </c>
      <c r="B240" s="10" t="s">
        <v>909</v>
      </c>
      <c r="C240" s="12" t="s">
        <v>904</v>
      </c>
      <c r="D240" s="10">
        <v>1.0</v>
      </c>
      <c r="E240" s="23" t="s">
        <v>186</v>
      </c>
      <c r="F240" s="10" t="s">
        <v>114</v>
      </c>
      <c r="G240" s="10">
        <v>219.0</v>
      </c>
      <c r="H240" s="10" t="s">
        <v>47</v>
      </c>
      <c r="I240" s="10">
        <v>2012.0</v>
      </c>
      <c r="J240" s="10" t="s">
        <v>64</v>
      </c>
      <c r="K240" s="30">
        <f t="shared" si="20"/>
        <v>35381600</v>
      </c>
      <c r="L240" s="22">
        <v>0.1</v>
      </c>
      <c r="M240" s="22" t="s">
        <v>912</v>
      </c>
      <c r="N240" s="22">
        <v>0.1</v>
      </c>
      <c r="O240" s="22" t="s">
        <v>913</v>
      </c>
      <c r="P240" s="22" t="s">
        <v>83</v>
      </c>
      <c r="Q240" s="17">
        <v>353816.0</v>
      </c>
      <c r="R240" s="10">
        <v>0.03</v>
      </c>
      <c r="S240" s="10">
        <v>0.8</v>
      </c>
    </row>
    <row r="241">
      <c r="A241" s="10" t="s">
        <v>914</v>
      </c>
      <c r="B241" s="10" t="s">
        <v>915</v>
      </c>
      <c r="C241" s="12" t="s">
        <v>904</v>
      </c>
      <c r="D241" s="10">
        <v>1.0</v>
      </c>
      <c r="E241" s="10" t="s">
        <v>32</v>
      </c>
      <c r="F241" s="10" t="s">
        <v>114</v>
      </c>
      <c r="G241" s="10">
        <f>219/2</f>
        <v>109.5</v>
      </c>
      <c r="H241" s="10" t="s">
        <v>47</v>
      </c>
      <c r="I241" s="10">
        <v>2012.0</v>
      </c>
      <c r="J241" s="10" t="s">
        <v>64</v>
      </c>
      <c r="K241" s="30">
        <f t="shared" si="20"/>
        <v>39485.55556</v>
      </c>
      <c r="L241" s="10">
        <v>0.9</v>
      </c>
      <c r="M241" s="10" t="s">
        <v>366</v>
      </c>
      <c r="N241" s="10">
        <v>1.0</v>
      </c>
      <c r="O241" s="10" t="s">
        <v>51</v>
      </c>
      <c r="P241" s="18" t="s">
        <v>83</v>
      </c>
      <c r="Q241" s="17">
        <v>35537.0</v>
      </c>
      <c r="R241" s="10">
        <v>0.03</v>
      </c>
      <c r="S241" s="10">
        <v>0.8</v>
      </c>
    </row>
    <row r="242">
      <c r="A242" s="10" t="s">
        <v>919</v>
      </c>
      <c r="B242" s="10" t="s">
        <v>920</v>
      </c>
      <c r="C242" s="12" t="s">
        <v>904</v>
      </c>
      <c r="D242" s="10">
        <v>0.0</v>
      </c>
      <c r="E242" s="10" t="s">
        <v>32</v>
      </c>
      <c r="F242" s="10" t="s">
        <v>114</v>
      </c>
      <c r="G242" s="10">
        <v>219.0</v>
      </c>
      <c r="H242" s="10" t="s">
        <v>47</v>
      </c>
      <c r="I242" s="10">
        <v>2012.0</v>
      </c>
      <c r="J242" s="10" t="s">
        <v>64</v>
      </c>
      <c r="K242" s="30">
        <f t="shared" si="20"/>
        <v>84779</v>
      </c>
      <c r="L242" s="10">
        <v>1.0</v>
      </c>
      <c r="M242" s="10" t="s">
        <v>51</v>
      </c>
      <c r="N242" s="10">
        <v>1.0</v>
      </c>
      <c r="O242" s="10" t="s">
        <v>51</v>
      </c>
      <c r="P242" s="18" t="s">
        <v>73</v>
      </c>
      <c r="Q242" s="17">
        <v>84779.0</v>
      </c>
      <c r="R242" s="10">
        <v>0.03</v>
      </c>
      <c r="S242" s="10">
        <v>0.8</v>
      </c>
    </row>
    <row r="243">
      <c r="A243" s="10" t="s">
        <v>921</v>
      </c>
      <c r="B243" s="10" t="s">
        <v>922</v>
      </c>
      <c r="C243" s="12" t="s">
        <v>904</v>
      </c>
      <c r="D243" s="10">
        <v>1.0</v>
      </c>
      <c r="E243" s="10" t="s">
        <v>32</v>
      </c>
      <c r="F243" s="10" t="s">
        <v>114</v>
      </c>
      <c r="G243" s="10">
        <f>219/2</f>
        <v>109.5</v>
      </c>
      <c r="H243" s="10" t="s">
        <v>47</v>
      </c>
      <c r="I243" s="10">
        <v>2012.0</v>
      </c>
      <c r="J243" s="10" t="s">
        <v>64</v>
      </c>
      <c r="K243" s="30">
        <f t="shared" si="20"/>
        <v>39663398.91</v>
      </c>
      <c r="L243" s="10">
        <v>0.183</v>
      </c>
      <c r="M243" s="10" t="s">
        <v>924</v>
      </c>
      <c r="N243" s="10">
        <v>1.0</v>
      </c>
      <c r="O243" s="10" t="s">
        <v>51</v>
      </c>
      <c r="P243" s="18" t="s">
        <v>83</v>
      </c>
      <c r="Q243" s="10">
        <v>7258402.0</v>
      </c>
      <c r="R243" s="10">
        <v>0.03</v>
      </c>
      <c r="S243" s="10">
        <v>0.8</v>
      </c>
    </row>
    <row r="244">
      <c r="A244" s="72" t="s">
        <v>925</v>
      </c>
      <c r="B244" s="10" t="s">
        <v>928</v>
      </c>
      <c r="C244" s="12" t="s">
        <v>904</v>
      </c>
      <c r="D244" s="10">
        <v>1.0</v>
      </c>
      <c r="E244" s="10" t="s">
        <v>32</v>
      </c>
      <c r="F244" s="10" t="s">
        <v>114</v>
      </c>
      <c r="G244" s="22">
        <v>168.08</v>
      </c>
      <c r="H244" s="22" t="s">
        <v>47</v>
      </c>
      <c r="I244" s="22">
        <v>2010.0</v>
      </c>
      <c r="J244" s="22" t="s">
        <v>627</v>
      </c>
      <c r="K244" s="30">
        <f t="shared" si="20"/>
        <v>141391280</v>
      </c>
      <c r="L244" s="10">
        <v>0.2</v>
      </c>
      <c r="M244" s="10" t="s">
        <v>929</v>
      </c>
      <c r="N244" s="10">
        <v>1.0</v>
      </c>
      <c r="O244" s="10" t="s">
        <v>51</v>
      </c>
      <c r="P244" s="18" t="s">
        <v>83</v>
      </c>
      <c r="Q244" s="17">
        <v>2.8278256E7</v>
      </c>
      <c r="R244" s="10">
        <v>0.03</v>
      </c>
      <c r="S244" s="10">
        <v>0.8</v>
      </c>
    </row>
    <row r="245">
      <c r="A245" s="10" t="s">
        <v>930</v>
      </c>
      <c r="B245" s="10" t="s">
        <v>931</v>
      </c>
      <c r="C245" s="12" t="s">
        <v>904</v>
      </c>
      <c r="D245" s="10">
        <v>0.0</v>
      </c>
      <c r="E245" s="10" t="s">
        <v>32</v>
      </c>
      <c r="F245" s="20" t="s">
        <v>57</v>
      </c>
      <c r="G245" s="10">
        <f t="shared" ref="G245:G246" si="21">219/2</f>
        <v>109.5</v>
      </c>
      <c r="H245" s="10" t="s">
        <v>47</v>
      </c>
      <c r="I245" s="10">
        <v>2012.0</v>
      </c>
      <c r="J245" s="10" t="s">
        <v>64</v>
      </c>
      <c r="K245" s="30">
        <f t="shared" si="20"/>
        <v>54575.96372</v>
      </c>
      <c r="L245" s="10">
        <v>0.245</v>
      </c>
      <c r="M245" s="10" t="s">
        <v>932</v>
      </c>
      <c r="N245" s="10">
        <v>0.9</v>
      </c>
      <c r="O245" s="10" t="s">
        <v>366</v>
      </c>
      <c r="P245" s="18" t="s">
        <v>83</v>
      </c>
      <c r="Q245" s="17">
        <v>12034.0</v>
      </c>
      <c r="R245" s="10">
        <v>0.03</v>
      </c>
      <c r="S245" s="10">
        <v>0.8</v>
      </c>
    </row>
    <row r="246">
      <c r="A246" s="10" t="s">
        <v>933</v>
      </c>
      <c r="B246" s="10" t="s">
        <v>934</v>
      </c>
      <c r="C246" s="12" t="s">
        <v>904</v>
      </c>
      <c r="D246" s="10">
        <v>1.0</v>
      </c>
      <c r="E246" s="10" t="s">
        <v>32</v>
      </c>
      <c r="F246" s="10" t="s">
        <v>33</v>
      </c>
      <c r="G246" s="10">
        <f t="shared" si="21"/>
        <v>109.5</v>
      </c>
      <c r="H246" s="10" t="s">
        <v>47</v>
      </c>
      <c r="I246" s="10">
        <v>2012.0</v>
      </c>
      <c r="J246" s="10" t="s">
        <v>64</v>
      </c>
      <c r="K246" s="30">
        <f t="shared" si="20"/>
        <v>91635</v>
      </c>
      <c r="L246" s="10">
        <v>1.0</v>
      </c>
      <c r="M246" s="10" t="s">
        <v>51</v>
      </c>
      <c r="N246" s="10">
        <v>1.0</v>
      </c>
      <c r="O246" s="10" t="s">
        <v>51</v>
      </c>
      <c r="P246" s="18" t="s">
        <v>73</v>
      </c>
      <c r="Q246" s="17">
        <v>91635.0</v>
      </c>
      <c r="R246" s="10">
        <v>0.03</v>
      </c>
      <c r="S246" s="10">
        <v>0.8</v>
      </c>
    </row>
    <row r="247">
      <c r="A247" s="10" t="s">
        <v>935</v>
      </c>
      <c r="B247" s="10" t="s">
        <v>936</v>
      </c>
      <c r="C247" s="12" t="s">
        <v>904</v>
      </c>
      <c r="D247" s="10">
        <v>0.0</v>
      </c>
      <c r="E247" s="10" t="s">
        <v>32</v>
      </c>
      <c r="F247" s="20" t="s">
        <v>57</v>
      </c>
      <c r="G247" s="10">
        <v>219.0</v>
      </c>
      <c r="H247" s="10" t="s">
        <v>47</v>
      </c>
      <c r="I247" s="10">
        <v>2012.0</v>
      </c>
      <c r="J247" s="10" t="s">
        <v>64</v>
      </c>
      <c r="K247" s="30">
        <f t="shared" si="20"/>
        <v>58334391.41</v>
      </c>
      <c r="L247" s="10">
        <f>(318055/129585579)</f>
        <v>0.002454401195</v>
      </c>
      <c r="M247" s="10" t="s">
        <v>366</v>
      </c>
      <c r="N247" s="10">
        <v>1.0</v>
      </c>
      <c r="O247" s="10" t="s">
        <v>51</v>
      </c>
      <c r="P247" s="18" t="s">
        <v>83</v>
      </c>
      <c r="Q247" s="17">
        <v>143176.0</v>
      </c>
      <c r="R247" s="10">
        <v>0.03</v>
      </c>
      <c r="S247" s="10">
        <v>0.8</v>
      </c>
    </row>
    <row r="248">
      <c r="A248" s="10" t="s">
        <v>939</v>
      </c>
      <c r="B248" s="10" t="s">
        <v>940</v>
      </c>
      <c r="C248" s="12" t="s">
        <v>904</v>
      </c>
      <c r="D248" s="10">
        <v>1.0</v>
      </c>
      <c r="E248" s="10" t="s">
        <v>32</v>
      </c>
      <c r="F248" s="10" t="s">
        <v>114</v>
      </c>
      <c r="G248" s="10">
        <f>219/2</f>
        <v>109.5</v>
      </c>
      <c r="H248" s="10" t="s">
        <v>47</v>
      </c>
      <c r="I248" s="10">
        <v>2012.0</v>
      </c>
      <c r="J248" s="10" t="s">
        <v>64</v>
      </c>
      <c r="K248" s="30">
        <f t="shared" si="20"/>
        <v>45670800</v>
      </c>
      <c r="L248" s="10">
        <v>0.01</v>
      </c>
      <c r="M248" s="10" t="s">
        <v>366</v>
      </c>
      <c r="N248" s="10">
        <v>1.0</v>
      </c>
      <c r="O248" s="10" t="s">
        <v>51</v>
      </c>
      <c r="P248" s="18" t="s">
        <v>83</v>
      </c>
      <c r="Q248" s="10">
        <v>456708.0</v>
      </c>
      <c r="R248" s="10">
        <v>0.03</v>
      </c>
      <c r="S248" s="10">
        <v>0.8</v>
      </c>
    </row>
    <row r="249">
      <c r="A249" s="10" t="s">
        <v>941</v>
      </c>
      <c r="B249" s="10" t="s">
        <v>942</v>
      </c>
      <c r="C249" s="12" t="s">
        <v>904</v>
      </c>
      <c r="D249" s="10">
        <v>1.0</v>
      </c>
      <c r="E249" s="10" t="s">
        <v>32</v>
      </c>
      <c r="F249" s="10" t="s">
        <v>175</v>
      </c>
      <c r="G249" s="45" t="s">
        <v>51</v>
      </c>
      <c r="H249" s="45" t="s">
        <v>51</v>
      </c>
      <c r="I249" s="45" t="s">
        <v>51</v>
      </c>
      <c r="J249" s="45" t="s">
        <v>51</v>
      </c>
      <c r="K249" s="45" t="s">
        <v>51</v>
      </c>
      <c r="L249" s="45" t="s">
        <v>51</v>
      </c>
      <c r="M249" s="45" t="s">
        <v>51</v>
      </c>
      <c r="N249" s="45" t="s">
        <v>51</v>
      </c>
      <c r="O249" s="45" t="s">
        <v>51</v>
      </c>
      <c r="P249" s="45" t="s">
        <v>51</v>
      </c>
      <c r="Q249" s="45" t="s">
        <v>51</v>
      </c>
      <c r="R249" s="45" t="s">
        <v>51</v>
      </c>
      <c r="S249" s="45" t="s">
        <v>51</v>
      </c>
    </row>
    <row r="250">
      <c r="A250" s="10" t="s">
        <v>943</v>
      </c>
      <c r="B250" s="10" t="s">
        <v>944</v>
      </c>
      <c r="C250" s="12" t="s">
        <v>904</v>
      </c>
      <c r="D250" s="10">
        <v>0.0</v>
      </c>
      <c r="E250" s="23" t="s">
        <v>186</v>
      </c>
      <c r="F250" s="10" t="s">
        <v>175</v>
      </c>
      <c r="G250" s="22">
        <v>5549.36</v>
      </c>
      <c r="H250" s="22" t="s">
        <v>47</v>
      </c>
      <c r="I250" s="22">
        <v>2011.0</v>
      </c>
      <c r="J250" s="22" t="s">
        <v>396</v>
      </c>
      <c r="K250" s="30">
        <f>Q250/N250/L250</f>
        <v>103200</v>
      </c>
      <c r="L250" s="10">
        <v>0.02</v>
      </c>
      <c r="M250" s="10" t="s">
        <v>366</v>
      </c>
      <c r="N250" s="10">
        <v>1.0</v>
      </c>
      <c r="O250" s="10" t="s">
        <v>51</v>
      </c>
      <c r="P250" s="18" t="s">
        <v>83</v>
      </c>
      <c r="Q250" s="17">
        <v>2064.0</v>
      </c>
      <c r="R250" s="10">
        <v>0.54</v>
      </c>
      <c r="S250" s="10">
        <v>0.8</v>
      </c>
    </row>
    <row r="251">
      <c r="A251" s="10" t="s">
        <v>947</v>
      </c>
      <c r="B251" s="10" t="s">
        <v>948</v>
      </c>
      <c r="C251" s="12" t="s">
        <v>904</v>
      </c>
      <c r="D251" s="10">
        <v>0.0</v>
      </c>
      <c r="E251" s="10" t="s">
        <v>32</v>
      </c>
      <c r="F251" s="10" t="s">
        <v>175</v>
      </c>
      <c r="G251" s="45" t="s">
        <v>51</v>
      </c>
      <c r="H251" s="45" t="s">
        <v>51</v>
      </c>
      <c r="I251" s="45" t="s">
        <v>51</v>
      </c>
      <c r="J251" s="45" t="s">
        <v>51</v>
      </c>
      <c r="K251" s="45" t="s">
        <v>51</v>
      </c>
      <c r="L251" s="45" t="s">
        <v>51</v>
      </c>
      <c r="M251" s="45" t="s">
        <v>51</v>
      </c>
      <c r="N251" s="45" t="s">
        <v>51</v>
      </c>
      <c r="O251" s="45" t="s">
        <v>51</v>
      </c>
      <c r="P251" s="45" t="s">
        <v>51</v>
      </c>
      <c r="Q251" s="45" t="s">
        <v>51</v>
      </c>
      <c r="R251" s="45" t="s">
        <v>51</v>
      </c>
      <c r="S251" s="45" t="s">
        <v>51</v>
      </c>
    </row>
    <row r="252">
      <c r="A252" s="10" t="s">
        <v>949</v>
      </c>
      <c r="B252" s="10" t="s">
        <v>950</v>
      </c>
      <c r="C252" s="12" t="s">
        <v>904</v>
      </c>
      <c r="D252" s="10">
        <v>1.0</v>
      </c>
      <c r="E252" s="23" t="s">
        <v>186</v>
      </c>
      <c r="F252" s="10" t="s">
        <v>175</v>
      </c>
      <c r="G252" s="45" t="s">
        <v>51</v>
      </c>
      <c r="H252" s="45" t="s">
        <v>51</v>
      </c>
      <c r="I252" s="45" t="s">
        <v>51</v>
      </c>
      <c r="J252" s="45" t="s">
        <v>51</v>
      </c>
      <c r="K252" s="45" t="s">
        <v>51</v>
      </c>
      <c r="L252" s="45" t="s">
        <v>51</v>
      </c>
      <c r="M252" s="45" t="s">
        <v>51</v>
      </c>
      <c r="N252" s="45" t="s">
        <v>51</v>
      </c>
      <c r="O252" s="45" t="s">
        <v>51</v>
      </c>
      <c r="P252" s="45" t="s">
        <v>51</v>
      </c>
      <c r="Q252" s="45" t="s">
        <v>51</v>
      </c>
      <c r="R252" s="45" t="s">
        <v>51</v>
      </c>
      <c r="S252" s="45" t="s">
        <v>51</v>
      </c>
    </row>
    <row r="253">
      <c r="A253" s="10" t="s">
        <v>952</v>
      </c>
      <c r="B253" s="10" t="s">
        <v>953</v>
      </c>
      <c r="C253" s="12" t="s">
        <v>904</v>
      </c>
      <c r="D253" s="10">
        <v>0.0</v>
      </c>
      <c r="E253" s="23" t="s">
        <v>186</v>
      </c>
      <c r="F253" s="10" t="s">
        <v>151</v>
      </c>
      <c r="G253" s="10">
        <f>(2262/56) + (658/56) + (249/56) + (2*108)</f>
        <v>272.5892857</v>
      </c>
      <c r="H253" s="10" t="s">
        <v>602</v>
      </c>
      <c r="I253" s="10">
        <v>2003.0</v>
      </c>
      <c r="J253" s="10" t="s">
        <v>603</v>
      </c>
      <c r="K253" s="30">
        <f t="shared" ref="K253:K259" si="22">Q253/N253/L253</f>
        <v>36726610</v>
      </c>
      <c r="L253" s="10">
        <v>0.1</v>
      </c>
      <c r="M253" s="10" t="s">
        <v>957</v>
      </c>
      <c r="N253" s="10">
        <v>1.0</v>
      </c>
      <c r="O253" s="10" t="s">
        <v>51</v>
      </c>
      <c r="P253" s="18" t="s">
        <v>83</v>
      </c>
      <c r="Q253" s="10">
        <v>3672661.0</v>
      </c>
      <c r="R253" s="10">
        <v>0.08</v>
      </c>
      <c r="S253" s="10">
        <v>0.8</v>
      </c>
    </row>
    <row r="254">
      <c r="A254" s="10" t="s">
        <v>958</v>
      </c>
      <c r="B254" s="10" t="s">
        <v>959</v>
      </c>
      <c r="C254" s="12" t="s">
        <v>904</v>
      </c>
      <c r="D254" s="10">
        <v>0.0</v>
      </c>
      <c r="E254" s="10" t="s">
        <v>32</v>
      </c>
      <c r="F254" s="10" t="s">
        <v>114</v>
      </c>
      <c r="G254" s="10">
        <v>22.0</v>
      </c>
      <c r="H254" s="10" t="s">
        <v>47</v>
      </c>
      <c r="I254" s="10">
        <v>2010.0</v>
      </c>
      <c r="J254" s="10" t="s">
        <v>396</v>
      </c>
      <c r="K254" s="30">
        <f t="shared" si="22"/>
        <v>73546859</v>
      </c>
      <c r="L254" s="10">
        <v>1.0</v>
      </c>
      <c r="M254" s="10" t="s">
        <v>51</v>
      </c>
      <c r="N254" s="10">
        <v>1.0</v>
      </c>
      <c r="O254" s="10" t="s">
        <v>51</v>
      </c>
      <c r="P254" s="18" t="s">
        <v>73</v>
      </c>
      <c r="Q254" s="17">
        <v>7.3546859E7</v>
      </c>
      <c r="R254" s="10">
        <v>0.31</v>
      </c>
      <c r="S254" s="10">
        <v>0.8</v>
      </c>
    </row>
    <row r="255">
      <c r="A255" s="10" t="s">
        <v>961</v>
      </c>
      <c r="B255" s="10" t="s">
        <v>962</v>
      </c>
      <c r="C255" s="12" t="s">
        <v>904</v>
      </c>
      <c r="D255" s="10">
        <v>0.0</v>
      </c>
      <c r="E255" s="23" t="s">
        <v>186</v>
      </c>
      <c r="F255" s="10" t="s">
        <v>151</v>
      </c>
      <c r="G255" s="25">
        <f>407685.01/15</f>
        <v>27179.00067</v>
      </c>
      <c r="H255" s="10" t="s">
        <v>561</v>
      </c>
      <c r="I255" s="10">
        <v>2011.0</v>
      </c>
      <c r="J255" s="10" t="s">
        <v>562</v>
      </c>
      <c r="K255" s="30">
        <f t="shared" si="22"/>
        <v>7449456.099</v>
      </c>
      <c r="L255" s="10">
        <v>0.39</v>
      </c>
      <c r="M255" s="10" t="s">
        <v>1018</v>
      </c>
      <c r="N255" s="10">
        <v>0.33</v>
      </c>
      <c r="O255" s="10" t="s">
        <v>1021</v>
      </c>
      <c r="P255" s="18" t="s">
        <v>83</v>
      </c>
      <c r="Q255" s="17">
        <v>958745.0</v>
      </c>
      <c r="R255" s="10">
        <v>0.31</v>
      </c>
      <c r="S255" s="10">
        <v>0.8</v>
      </c>
    </row>
    <row r="256">
      <c r="A256" s="10" t="s">
        <v>963</v>
      </c>
      <c r="B256" s="10" t="s">
        <v>964</v>
      </c>
      <c r="C256" s="12" t="s">
        <v>904</v>
      </c>
      <c r="D256" s="10">
        <v>1.0</v>
      </c>
      <c r="E256" s="23" t="s">
        <v>194</v>
      </c>
      <c r="F256" s="10" t="s">
        <v>151</v>
      </c>
      <c r="G256" s="22">
        <v>202.0</v>
      </c>
      <c r="H256" s="22" t="s">
        <v>47</v>
      </c>
      <c r="I256" s="22">
        <v>2008.0</v>
      </c>
      <c r="J256" s="22" t="s">
        <v>447</v>
      </c>
      <c r="K256" s="30">
        <f t="shared" si="22"/>
        <v>4430231.844</v>
      </c>
      <c r="L256" s="10">
        <v>0.358</v>
      </c>
      <c r="M256" s="10" t="s">
        <v>375</v>
      </c>
      <c r="N256" s="10">
        <v>1.0</v>
      </c>
      <c r="O256" s="10" t="s">
        <v>51</v>
      </c>
      <c r="P256" s="18" t="s">
        <v>83</v>
      </c>
      <c r="Q256" s="17">
        <v>1586023.0</v>
      </c>
      <c r="R256" s="10">
        <v>0.08</v>
      </c>
      <c r="S256" s="10">
        <v>0.8</v>
      </c>
    </row>
    <row r="257">
      <c r="A257" s="10" t="s">
        <v>966</v>
      </c>
      <c r="B257" s="10" t="s">
        <v>967</v>
      </c>
      <c r="C257" s="12" t="s">
        <v>904</v>
      </c>
      <c r="D257" s="10">
        <v>1.0</v>
      </c>
      <c r="E257" s="23" t="s">
        <v>194</v>
      </c>
      <c r="F257" s="10" t="s">
        <v>151</v>
      </c>
      <c r="G257" s="25">
        <v>7539.73</v>
      </c>
      <c r="H257" s="10" t="s">
        <v>968</v>
      </c>
      <c r="I257" s="10">
        <v>2013.0</v>
      </c>
      <c r="J257" s="10" t="s">
        <v>198</v>
      </c>
      <c r="K257" s="30">
        <f t="shared" si="22"/>
        <v>347475</v>
      </c>
      <c r="L257" s="10">
        <v>1.0</v>
      </c>
      <c r="M257" s="10" t="s">
        <v>51</v>
      </c>
      <c r="N257" s="10">
        <v>1.0</v>
      </c>
      <c r="O257" s="10" t="s">
        <v>51</v>
      </c>
      <c r="P257" s="18" t="s">
        <v>73</v>
      </c>
      <c r="Q257" s="17">
        <v>347475.0</v>
      </c>
      <c r="R257" s="10">
        <v>0.08</v>
      </c>
      <c r="S257" s="10">
        <v>0.8</v>
      </c>
    </row>
    <row r="258">
      <c r="A258" s="10" t="s">
        <v>971</v>
      </c>
      <c r="B258" s="10" t="s">
        <v>972</v>
      </c>
      <c r="C258" s="12" t="s">
        <v>904</v>
      </c>
      <c r="D258" s="10">
        <v>1.0</v>
      </c>
      <c r="E258" s="23" t="s">
        <v>194</v>
      </c>
      <c r="F258" s="20" t="s">
        <v>57</v>
      </c>
      <c r="G258" s="22">
        <v>50.0</v>
      </c>
      <c r="H258" s="22" t="s">
        <v>47</v>
      </c>
      <c r="I258" s="22">
        <v>2008.0</v>
      </c>
      <c r="J258" s="22" t="s">
        <v>396</v>
      </c>
      <c r="K258" s="30">
        <f t="shared" si="22"/>
        <v>149467.4</v>
      </c>
      <c r="L258" s="10">
        <f>20/34</f>
        <v>0.5882352941</v>
      </c>
      <c r="M258" s="10" t="s">
        <v>974</v>
      </c>
      <c r="N258" s="10">
        <v>1.0</v>
      </c>
      <c r="O258" s="10" t="s">
        <v>51</v>
      </c>
      <c r="P258" s="18" t="s">
        <v>83</v>
      </c>
      <c r="Q258" s="17">
        <v>87922.0</v>
      </c>
      <c r="R258" s="10">
        <v>0.08</v>
      </c>
      <c r="S258" s="10">
        <v>0.8</v>
      </c>
    </row>
    <row r="259">
      <c r="A259" s="10" t="s">
        <v>975</v>
      </c>
      <c r="B259" s="10" t="s">
        <v>972</v>
      </c>
      <c r="C259" s="12" t="s">
        <v>904</v>
      </c>
      <c r="D259" s="10">
        <v>1.0</v>
      </c>
      <c r="E259" s="23" t="s">
        <v>194</v>
      </c>
      <c r="F259" s="20" t="s">
        <v>57</v>
      </c>
      <c r="G259" s="22">
        <v>311028.0</v>
      </c>
      <c r="H259" s="22" t="s">
        <v>36</v>
      </c>
      <c r="I259" s="22">
        <v>2014.0</v>
      </c>
      <c r="J259" s="22" t="s">
        <v>44</v>
      </c>
      <c r="K259" s="30">
        <f t="shared" si="22"/>
        <v>149067</v>
      </c>
      <c r="L259" s="10">
        <v>1.0</v>
      </c>
      <c r="M259" s="10" t="s">
        <v>51</v>
      </c>
      <c r="N259" s="10">
        <v>1.0</v>
      </c>
      <c r="O259" s="10" t="s">
        <v>51</v>
      </c>
      <c r="P259" s="18" t="s">
        <v>73</v>
      </c>
      <c r="Q259" s="17">
        <v>149067.0</v>
      </c>
      <c r="R259" s="10">
        <v>0.08</v>
      </c>
      <c r="S259" s="10">
        <v>0.8</v>
      </c>
    </row>
    <row r="260">
      <c r="C260" s="75"/>
      <c r="E260" s="75"/>
      <c r="F260" s="75"/>
      <c r="K260" s="30"/>
      <c r="P260" s="76"/>
      <c r="Q260" s="76"/>
    </row>
    <row r="261">
      <c r="C261" s="75"/>
      <c r="E261" s="75"/>
      <c r="F261" s="75"/>
      <c r="K261" s="30"/>
      <c r="P261" s="76"/>
      <c r="Q261" s="76"/>
    </row>
    <row r="262">
      <c r="C262" s="75"/>
      <c r="E262" s="75"/>
      <c r="F262" s="75"/>
      <c r="K262" s="30"/>
      <c r="P262" s="76"/>
      <c r="Q262" s="76"/>
    </row>
    <row r="263">
      <c r="C263" s="75"/>
      <c r="E263" s="75"/>
      <c r="F263" s="75"/>
      <c r="K263" s="30"/>
      <c r="P263" s="76"/>
      <c r="Q263" s="76"/>
    </row>
    <row r="264">
      <c r="C264" s="75"/>
      <c r="E264" s="75"/>
      <c r="F264" s="75"/>
      <c r="K264" s="30"/>
      <c r="P264" s="76"/>
      <c r="Q264" s="76"/>
    </row>
    <row r="265">
      <c r="C265" s="75"/>
      <c r="E265" s="75"/>
      <c r="F265" s="75"/>
      <c r="K265" s="30"/>
      <c r="P265" s="76"/>
      <c r="Q265" s="76"/>
    </row>
    <row r="266">
      <c r="C266" s="75"/>
      <c r="E266" s="75"/>
      <c r="F266" s="75"/>
      <c r="K266" s="30"/>
      <c r="P266" s="76"/>
      <c r="Q266" s="76"/>
    </row>
    <row r="267">
      <c r="C267" s="75"/>
      <c r="E267" s="75"/>
      <c r="F267" s="75"/>
      <c r="K267" s="30"/>
      <c r="P267" s="76"/>
      <c r="Q267" s="76"/>
    </row>
    <row r="268">
      <c r="C268" s="75"/>
      <c r="E268" s="75"/>
      <c r="F268" s="75"/>
      <c r="K268" s="30"/>
      <c r="P268" s="76"/>
      <c r="Q268" s="76"/>
    </row>
    <row r="269">
      <c r="C269" s="75"/>
      <c r="E269" s="75"/>
      <c r="F269" s="75"/>
      <c r="K269" s="30"/>
      <c r="P269" s="76"/>
      <c r="Q269" s="76"/>
    </row>
    <row r="270">
      <c r="C270" s="75"/>
      <c r="E270" s="75"/>
      <c r="F270" s="75"/>
      <c r="K270" s="30"/>
      <c r="P270" s="76"/>
      <c r="Q270" s="76"/>
    </row>
    <row r="271">
      <c r="C271" s="75"/>
      <c r="E271" s="75"/>
      <c r="F271" s="75"/>
      <c r="K271" s="30"/>
      <c r="P271" s="76"/>
      <c r="Q271" s="76"/>
    </row>
    <row r="272">
      <c r="C272" s="75"/>
      <c r="E272" s="75"/>
      <c r="F272" s="75"/>
      <c r="K272" s="30"/>
      <c r="P272" s="76"/>
      <c r="Q272" s="76"/>
    </row>
    <row r="273">
      <c r="C273" s="75"/>
      <c r="E273" s="75"/>
      <c r="F273" s="75"/>
      <c r="K273" s="30"/>
      <c r="P273" s="76"/>
      <c r="Q273" s="76"/>
    </row>
    <row r="274">
      <c r="C274" s="75"/>
      <c r="E274" s="75"/>
      <c r="F274" s="75"/>
      <c r="K274" s="30"/>
      <c r="P274" s="76"/>
      <c r="Q274" s="76"/>
    </row>
    <row r="275">
      <c r="C275" s="75"/>
      <c r="E275" s="75"/>
      <c r="F275" s="75"/>
      <c r="K275" s="30"/>
      <c r="P275" s="76"/>
      <c r="Q275" s="76"/>
    </row>
    <row r="276">
      <c r="C276" s="75"/>
      <c r="E276" s="75"/>
      <c r="F276" s="75"/>
      <c r="K276" s="30"/>
      <c r="P276" s="76"/>
      <c r="Q276" s="76"/>
    </row>
    <row r="277">
      <c r="C277" s="75"/>
      <c r="E277" s="75"/>
      <c r="F277" s="75"/>
      <c r="K277" s="30"/>
      <c r="P277" s="76"/>
      <c r="Q277" s="76"/>
    </row>
    <row r="278">
      <c r="C278" s="75"/>
      <c r="E278" s="75"/>
      <c r="F278" s="75"/>
      <c r="K278" s="30"/>
      <c r="P278" s="76"/>
      <c r="Q278" s="76"/>
    </row>
    <row r="279">
      <c r="C279" s="75"/>
      <c r="E279" s="75"/>
      <c r="F279" s="75"/>
      <c r="K279" s="30"/>
      <c r="P279" s="76"/>
      <c r="Q279" s="76"/>
    </row>
    <row r="280">
      <c r="C280" s="75"/>
      <c r="E280" s="75"/>
      <c r="F280" s="75"/>
      <c r="K280" s="30"/>
      <c r="P280" s="76"/>
      <c r="Q280" s="76"/>
    </row>
    <row r="281">
      <c r="C281" s="75"/>
      <c r="E281" s="75"/>
      <c r="F281" s="75"/>
      <c r="K281" s="30"/>
      <c r="P281" s="76"/>
      <c r="Q281" s="76"/>
    </row>
    <row r="282">
      <c r="C282" s="75"/>
      <c r="E282" s="75"/>
      <c r="F282" s="75"/>
      <c r="K282" s="30"/>
      <c r="P282" s="76"/>
      <c r="Q282" s="76"/>
    </row>
    <row r="283">
      <c r="C283" s="75"/>
      <c r="E283" s="75"/>
      <c r="F283" s="75"/>
      <c r="K283" s="30"/>
      <c r="P283" s="76"/>
      <c r="Q283" s="76"/>
    </row>
    <row r="284">
      <c r="C284" s="75"/>
      <c r="E284" s="75"/>
      <c r="F284" s="75"/>
      <c r="K284" s="30"/>
      <c r="P284" s="76"/>
      <c r="Q284" s="76"/>
    </row>
    <row r="285">
      <c r="C285" s="75"/>
      <c r="E285" s="75"/>
      <c r="F285" s="75"/>
      <c r="K285" s="30"/>
      <c r="P285" s="76"/>
      <c r="Q285" s="76"/>
    </row>
    <row r="286">
      <c r="C286" s="75"/>
      <c r="E286" s="75"/>
      <c r="F286" s="75"/>
      <c r="K286" s="30"/>
      <c r="P286" s="76"/>
      <c r="Q286" s="76"/>
    </row>
    <row r="287">
      <c r="C287" s="75"/>
      <c r="E287" s="75"/>
      <c r="F287" s="75"/>
      <c r="K287" s="30"/>
      <c r="P287" s="76"/>
      <c r="Q287" s="76"/>
    </row>
    <row r="288">
      <c r="C288" s="75"/>
      <c r="E288" s="75"/>
      <c r="F288" s="75"/>
      <c r="K288" s="30"/>
      <c r="P288" s="76"/>
      <c r="Q288" s="76"/>
    </row>
    <row r="289">
      <c r="C289" s="75"/>
      <c r="E289" s="75"/>
      <c r="F289" s="75"/>
      <c r="K289" s="30"/>
      <c r="P289" s="76"/>
      <c r="Q289" s="76"/>
    </row>
    <row r="290">
      <c r="C290" s="75"/>
      <c r="E290" s="75"/>
      <c r="F290" s="75"/>
      <c r="K290" s="30"/>
      <c r="P290" s="76"/>
      <c r="Q290" s="76"/>
    </row>
    <row r="291">
      <c r="C291" s="75"/>
      <c r="E291" s="75"/>
      <c r="F291" s="75"/>
      <c r="K291" s="30"/>
      <c r="P291" s="76"/>
      <c r="Q291" s="76"/>
    </row>
    <row r="292">
      <c r="C292" s="75"/>
      <c r="E292" s="75"/>
      <c r="F292" s="75"/>
      <c r="K292" s="30"/>
      <c r="P292" s="76"/>
      <c r="Q292" s="76"/>
    </row>
    <row r="293">
      <c r="C293" s="75"/>
      <c r="E293" s="75"/>
      <c r="F293" s="75"/>
      <c r="K293" s="30"/>
      <c r="P293" s="76"/>
      <c r="Q293" s="76"/>
    </row>
    <row r="294">
      <c r="C294" s="75"/>
      <c r="E294" s="75"/>
      <c r="F294" s="75"/>
      <c r="K294" s="30"/>
      <c r="P294" s="76"/>
      <c r="Q294" s="76"/>
    </row>
    <row r="295">
      <c r="C295" s="75"/>
      <c r="E295" s="75"/>
      <c r="F295" s="75"/>
      <c r="K295" s="30"/>
      <c r="P295" s="76"/>
      <c r="Q295" s="76"/>
    </row>
    <row r="296">
      <c r="C296" s="75"/>
      <c r="E296" s="75"/>
      <c r="F296" s="75"/>
      <c r="K296" s="30"/>
      <c r="P296" s="76"/>
      <c r="Q296" s="76"/>
    </row>
    <row r="297">
      <c r="C297" s="75"/>
      <c r="E297" s="75"/>
      <c r="F297" s="75"/>
      <c r="K297" s="30"/>
      <c r="P297" s="76"/>
      <c r="Q297" s="76"/>
    </row>
    <row r="298">
      <c r="C298" s="75"/>
      <c r="E298" s="75"/>
      <c r="F298" s="75"/>
      <c r="K298" s="30"/>
      <c r="P298" s="76"/>
      <c r="Q298" s="76"/>
    </row>
    <row r="299">
      <c r="C299" s="75"/>
      <c r="E299" s="75"/>
      <c r="F299" s="75"/>
      <c r="K299" s="30"/>
      <c r="P299" s="76"/>
      <c r="Q299" s="76"/>
    </row>
    <row r="300">
      <c r="C300" s="75"/>
      <c r="E300" s="75"/>
      <c r="F300" s="75"/>
      <c r="K300" s="30"/>
      <c r="P300" s="76"/>
      <c r="Q300" s="76"/>
    </row>
    <row r="301">
      <c r="C301" s="75"/>
      <c r="E301" s="75"/>
      <c r="F301" s="75"/>
      <c r="K301" s="30"/>
      <c r="P301" s="76"/>
      <c r="Q301" s="76"/>
    </row>
    <row r="302">
      <c r="C302" s="75"/>
      <c r="E302" s="75"/>
      <c r="F302" s="75"/>
      <c r="K302" s="30"/>
      <c r="P302" s="76"/>
      <c r="Q302" s="76"/>
    </row>
    <row r="303">
      <c r="C303" s="75"/>
      <c r="E303" s="75"/>
      <c r="F303" s="75"/>
      <c r="K303" s="30"/>
      <c r="P303" s="76"/>
      <c r="Q303" s="76"/>
    </row>
    <row r="304">
      <c r="C304" s="75"/>
      <c r="E304" s="75"/>
      <c r="F304" s="75"/>
      <c r="K304" s="30"/>
      <c r="P304" s="76"/>
      <c r="Q304" s="76"/>
    </row>
    <row r="305">
      <c r="C305" s="75"/>
      <c r="E305" s="75"/>
      <c r="F305" s="75"/>
      <c r="K305" s="30"/>
      <c r="P305" s="76"/>
      <c r="Q305" s="76"/>
    </row>
    <row r="306">
      <c r="C306" s="75"/>
      <c r="E306" s="75"/>
      <c r="F306" s="75"/>
      <c r="K306" s="30"/>
      <c r="P306" s="76"/>
      <c r="Q306" s="76"/>
    </row>
    <row r="307">
      <c r="C307" s="75"/>
      <c r="E307" s="75"/>
      <c r="F307" s="75"/>
      <c r="K307" s="30"/>
      <c r="P307" s="76"/>
      <c r="Q307" s="76"/>
    </row>
    <row r="308">
      <c r="C308" s="75"/>
      <c r="E308" s="75"/>
      <c r="F308" s="75"/>
      <c r="K308" s="30"/>
      <c r="P308" s="76"/>
      <c r="Q308" s="76"/>
    </row>
    <row r="309">
      <c r="C309" s="75"/>
      <c r="E309" s="75"/>
      <c r="F309" s="75"/>
      <c r="K309" s="30"/>
      <c r="P309" s="76"/>
      <c r="Q309" s="76"/>
    </row>
    <row r="310">
      <c r="C310" s="75"/>
      <c r="E310" s="75"/>
      <c r="F310" s="75"/>
      <c r="K310" s="30"/>
      <c r="P310" s="76"/>
      <c r="Q310" s="76"/>
    </row>
    <row r="311">
      <c r="C311" s="75"/>
      <c r="E311" s="75"/>
      <c r="F311" s="75"/>
      <c r="K311" s="30"/>
      <c r="P311" s="76"/>
      <c r="Q311" s="76"/>
    </row>
    <row r="312">
      <c r="C312" s="75"/>
      <c r="E312" s="75"/>
      <c r="F312" s="75"/>
      <c r="K312" s="30"/>
      <c r="P312" s="76"/>
      <c r="Q312" s="76"/>
    </row>
    <row r="313">
      <c r="C313" s="75"/>
      <c r="E313" s="75"/>
      <c r="F313" s="75"/>
      <c r="K313" s="30"/>
      <c r="P313" s="76"/>
      <c r="Q313" s="76"/>
    </row>
    <row r="314">
      <c r="C314" s="75"/>
      <c r="E314" s="75"/>
      <c r="F314" s="75"/>
      <c r="K314" s="30"/>
      <c r="P314" s="76"/>
      <c r="Q314" s="76"/>
    </row>
    <row r="315">
      <c r="C315" s="75"/>
      <c r="E315" s="75"/>
      <c r="F315" s="75"/>
      <c r="K315" s="30"/>
      <c r="P315" s="76"/>
      <c r="Q315" s="76"/>
    </row>
    <row r="316">
      <c r="C316" s="75"/>
      <c r="E316" s="75"/>
      <c r="F316" s="75"/>
      <c r="K316" s="30"/>
      <c r="P316" s="76"/>
      <c r="Q316" s="76"/>
    </row>
    <row r="317">
      <c r="C317" s="75"/>
      <c r="E317" s="75"/>
      <c r="F317" s="75"/>
      <c r="K317" s="30"/>
      <c r="P317" s="76"/>
      <c r="Q317" s="76"/>
    </row>
    <row r="318">
      <c r="C318" s="75"/>
      <c r="E318" s="75"/>
      <c r="F318" s="75"/>
      <c r="K318" s="30"/>
      <c r="P318" s="76"/>
      <c r="Q318" s="76"/>
    </row>
    <row r="319">
      <c r="C319" s="75"/>
      <c r="E319" s="75"/>
      <c r="F319" s="75"/>
      <c r="K319" s="30"/>
      <c r="P319" s="76"/>
      <c r="Q319" s="76"/>
    </row>
    <row r="320">
      <c r="C320" s="75"/>
      <c r="E320" s="75"/>
      <c r="F320" s="75"/>
      <c r="K320" s="30"/>
      <c r="P320" s="76"/>
      <c r="Q320" s="76"/>
    </row>
    <row r="321">
      <c r="C321" s="75"/>
      <c r="E321" s="75"/>
      <c r="F321" s="75"/>
      <c r="K321" s="30"/>
      <c r="P321" s="76"/>
      <c r="Q321" s="76"/>
    </row>
    <row r="322">
      <c r="C322" s="75"/>
      <c r="E322" s="75"/>
      <c r="F322" s="75"/>
      <c r="K322" s="30"/>
      <c r="P322" s="76"/>
      <c r="Q322" s="76"/>
    </row>
    <row r="323">
      <c r="C323" s="75"/>
      <c r="E323" s="75"/>
      <c r="F323" s="75"/>
      <c r="K323" s="30"/>
      <c r="P323" s="76"/>
      <c r="Q323" s="76"/>
    </row>
    <row r="324">
      <c r="C324" s="75"/>
      <c r="E324" s="75"/>
      <c r="F324" s="75"/>
      <c r="K324" s="30"/>
      <c r="P324" s="76"/>
      <c r="Q324" s="76"/>
    </row>
    <row r="325">
      <c r="C325" s="75"/>
      <c r="E325" s="75"/>
      <c r="F325" s="75"/>
      <c r="K325" s="30"/>
      <c r="P325" s="76"/>
      <c r="Q325" s="76"/>
    </row>
    <row r="326">
      <c r="C326" s="75"/>
      <c r="E326" s="75"/>
      <c r="F326" s="75"/>
      <c r="K326" s="30"/>
      <c r="P326" s="76"/>
      <c r="Q326" s="76"/>
    </row>
    <row r="327">
      <c r="C327" s="75"/>
      <c r="E327" s="75"/>
      <c r="F327" s="75"/>
      <c r="K327" s="30"/>
      <c r="P327" s="76"/>
      <c r="Q327" s="76"/>
    </row>
    <row r="328">
      <c r="C328" s="75"/>
      <c r="E328" s="75"/>
      <c r="F328" s="75"/>
      <c r="K328" s="30"/>
      <c r="P328" s="76"/>
      <c r="Q328" s="76"/>
    </row>
    <row r="329">
      <c r="C329" s="75"/>
      <c r="E329" s="75"/>
      <c r="F329" s="75"/>
      <c r="K329" s="30"/>
      <c r="P329" s="76"/>
      <c r="Q329" s="76"/>
    </row>
    <row r="330">
      <c r="C330" s="75"/>
      <c r="E330" s="75"/>
      <c r="F330" s="75"/>
      <c r="K330" s="30"/>
      <c r="P330" s="76"/>
      <c r="Q330" s="76"/>
    </row>
    <row r="331">
      <c r="C331" s="75"/>
      <c r="E331" s="75"/>
      <c r="F331" s="75"/>
      <c r="K331" s="30"/>
      <c r="P331" s="76"/>
      <c r="Q331" s="76"/>
    </row>
    <row r="332">
      <c r="C332" s="75"/>
      <c r="E332" s="75"/>
      <c r="F332" s="75"/>
      <c r="K332" s="30"/>
      <c r="P332" s="76"/>
      <c r="Q332" s="76"/>
    </row>
    <row r="333">
      <c r="C333" s="75"/>
      <c r="E333" s="75"/>
      <c r="F333" s="75"/>
      <c r="K333" s="30"/>
      <c r="P333" s="76"/>
      <c r="Q333" s="76"/>
    </row>
    <row r="334">
      <c r="C334" s="75"/>
      <c r="E334" s="75"/>
      <c r="F334" s="75"/>
      <c r="K334" s="30"/>
      <c r="P334" s="76"/>
      <c r="Q334" s="76"/>
    </row>
    <row r="335">
      <c r="C335" s="75"/>
      <c r="E335" s="75"/>
      <c r="F335" s="75"/>
      <c r="K335" s="30"/>
      <c r="P335" s="76"/>
      <c r="Q335" s="76"/>
    </row>
    <row r="336">
      <c r="C336" s="75"/>
      <c r="E336" s="75"/>
      <c r="F336" s="75"/>
      <c r="K336" s="30"/>
      <c r="P336" s="76"/>
      <c r="Q336" s="76"/>
    </row>
    <row r="337">
      <c r="C337" s="75"/>
      <c r="E337" s="75"/>
      <c r="F337" s="75"/>
      <c r="K337" s="30"/>
      <c r="P337" s="76"/>
      <c r="Q337" s="76"/>
    </row>
    <row r="338">
      <c r="C338" s="75"/>
      <c r="E338" s="75"/>
      <c r="F338" s="75"/>
      <c r="K338" s="30"/>
      <c r="P338" s="76"/>
      <c r="Q338" s="76"/>
    </row>
    <row r="339">
      <c r="C339" s="75"/>
      <c r="E339" s="75"/>
      <c r="F339" s="75"/>
      <c r="K339" s="30"/>
      <c r="P339" s="76"/>
      <c r="Q339" s="76"/>
    </row>
    <row r="340">
      <c r="C340" s="75"/>
      <c r="E340" s="75"/>
      <c r="F340" s="75"/>
      <c r="K340" s="30"/>
      <c r="P340" s="76"/>
      <c r="Q340" s="76"/>
    </row>
    <row r="341">
      <c r="C341" s="75"/>
      <c r="E341" s="75"/>
      <c r="F341" s="75"/>
      <c r="K341" s="30"/>
      <c r="P341" s="76"/>
      <c r="Q341" s="76"/>
    </row>
    <row r="342">
      <c r="C342" s="75"/>
      <c r="E342" s="75"/>
      <c r="F342" s="75"/>
      <c r="K342" s="30"/>
      <c r="P342" s="76"/>
      <c r="Q342" s="76"/>
    </row>
    <row r="343">
      <c r="C343" s="75"/>
      <c r="E343" s="75"/>
      <c r="F343" s="75"/>
      <c r="K343" s="30"/>
      <c r="P343" s="76"/>
      <c r="Q343" s="76"/>
    </row>
    <row r="344">
      <c r="C344" s="75"/>
      <c r="E344" s="75"/>
      <c r="F344" s="75"/>
      <c r="K344" s="30"/>
      <c r="P344" s="76"/>
      <c r="Q344" s="76"/>
    </row>
    <row r="345">
      <c r="C345" s="75"/>
      <c r="E345" s="75"/>
      <c r="F345" s="75"/>
      <c r="K345" s="30"/>
      <c r="P345" s="76"/>
      <c r="Q345" s="76"/>
    </row>
    <row r="346">
      <c r="C346" s="75"/>
      <c r="E346" s="75"/>
      <c r="F346" s="75"/>
      <c r="K346" s="30"/>
      <c r="P346" s="76"/>
      <c r="Q346" s="76"/>
    </row>
    <row r="347">
      <c r="C347" s="75"/>
      <c r="E347" s="75"/>
      <c r="F347" s="75"/>
      <c r="K347" s="30"/>
      <c r="P347" s="76"/>
      <c r="Q347" s="76"/>
    </row>
    <row r="348">
      <c r="C348" s="75"/>
      <c r="E348" s="75"/>
      <c r="F348" s="75"/>
      <c r="K348" s="30"/>
      <c r="P348" s="76"/>
      <c r="Q348" s="76"/>
    </row>
    <row r="349">
      <c r="C349" s="75"/>
      <c r="E349" s="75"/>
      <c r="F349" s="75"/>
      <c r="K349" s="30"/>
      <c r="P349" s="76"/>
      <c r="Q349" s="76"/>
    </row>
    <row r="350">
      <c r="C350" s="75"/>
      <c r="E350" s="75"/>
      <c r="F350" s="75"/>
      <c r="K350" s="30"/>
      <c r="P350" s="76"/>
      <c r="Q350" s="76"/>
    </row>
    <row r="351">
      <c r="C351" s="75"/>
      <c r="E351" s="75"/>
      <c r="F351" s="75"/>
      <c r="K351" s="30"/>
      <c r="P351" s="76"/>
      <c r="Q351" s="76"/>
    </row>
    <row r="352">
      <c r="C352" s="75"/>
      <c r="E352" s="75"/>
      <c r="F352" s="75"/>
      <c r="K352" s="30"/>
      <c r="P352" s="76"/>
      <c r="Q352" s="76"/>
    </row>
    <row r="353">
      <c r="C353" s="75"/>
      <c r="E353" s="75"/>
      <c r="F353" s="75"/>
      <c r="K353" s="30"/>
      <c r="P353" s="76"/>
      <c r="Q353" s="76"/>
    </row>
    <row r="354">
      <c r="C354" s="75"/>
      <c r="E354" s="75"/>
      <c r="F354" s="75"/>
      <c r="K354" s="30"/>
      <c r="P354" s="76"/>
      <c r="Q354" s="76"/>
    </row>
    <row r="355">
      <c r="C355" s="75"/>
      <c r="E355" s="75"/>
      <c r="F355" s="75"/>
      <c r="K355" s="30"/>
      <c r="P355" s="76"/>
      <c r="Q355" s="76"/>
    </row>
    <row r="356">
      <c r="C356" s="75"/>
      <c r="E356" s="75"/>
      <c r="F356" s="75"/>
      <c r="K356" s="30"/>
      <c r="P356" s="76"/>
      <c r="Q356" s="76"/>
    </row>
    <row r="357">
      <c r="C357" s="75"/>
      <c r="E357" s="75"/>
      <c r="F357" s="75"/>
      <c r="K357" s="30"/>
      <c r="P357" s="76"/>
      <c r="Q357" s="76"/>
    </row>
    <row r="358">
      <c r="C358" s="75"/>
      <c r="E358" s="75"/>
      <c r="F358" s="75"/>
      <c r="K358" s="30"/>
      <c r="P358" s="76"/>
      <c r="Q358" s="76"/>
    </row>
    <row r="359">
      <c r="C359" s="75"/>
      <c r="E359" s="75"/>
      <c r="F359" s="75"/>
      <c r="K359" s="30"/>
      <c r="P359" s="76"/>
      <c r="Q359" s="76"/>
    </row>
    <row r="360">
      <c r="C360" s="75"/>
      <c r="E360" s="75"/>
      <c r="F360" s="75"/>
      <c r="K360" s="30"/>
      <c r="P360" s="76"/>
      <c r="Q360" s="76"/>
    </row>
    <row r="361">
      <c r="C361" s="75"/>
      <c r="E361" s="75"/>
      <c r="F361" s="75"/>
      <c r="K361" s="30"/>
      <c r="P361" s="76"/>
      <c r="Q361" s="76"/>
    </row>
    <row r="362">
      <c r="C362" s="75"/>
      <c r="E362" s="75"/>
      <c r="F362" s="75"/>
      <c r="K362" s="30"/>
      <c r="P362" s="76"/>
      <c r="Q362" s="76"/>
    </row>
    <row r="363">
      <c r="C363" s="75"/>
      <c r="E363" s="75"/>
      <c r="F363" s="75"/>
      <c r="K363" s="30"/>
      <c r="P363" s="76"/>
      <c r="Q363" s="76"/>
    </row>
    <row r="364">
      <c r="C364" s="75"/>
      <c r="E364" s="75"/>
      <c r="F364" s="75"/>
      <c r="K364" s="30"/>
      <c r="P364" s="76"/>
      <c r="Q364" s="76"/>
    </row>
    <row r="365">
      <c r="C365" s="75"/>
      <c r="E365" s="75"/>
      <c r="F365" s="75"/>
      <c r="K365" s="30"/>
      <c r="P365" s="76"/>
      <c r="Q365" s="76"/>
    </row>
    <row r="366">
      <c r="C366" s="75"/>
      <c r="E366" s="75"/>
      <c r="F366" s="75"/>
      <c r="K366" s="30"/>
      <c r="P366" s="76"/>
      <c r="Q366" s="76"/>
    </row>
    <row r="367">
      <c r="C367" s="75"/>
      <c r="E367" s="75"/>
      <c r="F367" s="75"/>
      <c r="K367" s="30"/>
      <c r="P367" s="76"/>
      <c r="Q367" s="76"/>
    </row>
    <row r="368">
      <c r="C368" s="75"/>
      <c r="E368" s="75"/>
      <c r="F368" s="75"/>
      <c r="K368" s="30"/>
      <c r="P368" s="76"/>
      <c r="Q368" s="76"/>
    </row>
    <row r="369">
      <c r="C369" s="75"/>
      <c r="E369" s="75"/>
      <c r="F369" s="75"/>
      <c r="K369" s="30"/>
      <c r="P369" s="76"/>
      <c r="Q369" s="76"/>
    </row>
    <row r="370">
      <c r="C370" s="75"/>
      <c r="E370" s="75"/>
      <c r="F370" s="75"/>
      <c r="K370" s="30"/>
      <c r="P370" s="76"/>
      <c r="Q370" s="76"/>
    </row>
    <row r="371">
      <c r="C371" s="75"/>
      <c r="E371" s="75"/>
      <c r="F371" s="75"/>
      <c r="K371" s="30"/>
      <c r="P371" s="76"/>
      <c r="Q371" s="76"/>
    </row>
    <row r="372">
      <c r="C372" s="75"/>
      <c r="E372" s="75"/>
      <c r="F372" s="75"/>
      <c r="K372" s="30"/>
      <c r="P372" s="76"/>
      <c r="Q372" s="76"/>
    </row>
    <row r="373">
      <c r="C373" s="75"/>
      <c r="E373" s="75"/>
      <c r="F373" s="75"/>
      <c r="K373" s="30"/>
      <c r="P373" s="76"/>
      <c r="Q373" s="76"/>
    </row>
    <row r="374">
      <c r="C374" s="75"/>
      <c r="E374" s="75"/>
      <c r="F374" s="75"/>
      <c r="K374" s="30"/>
      <c r="P374" s="76"/>
      <c r="Q374" s="76"/>
    </row>
    <row r="375">
      <c r="C375" s="75"/>
      <c r="E375" s="75"/>
      <c r="F375" s="75"/>
      <c r="K375" s="30"/>
      <c r="P375" s="76"/>
      <c r="Q375" s="76"/>
    </row>
    <row r="376">
      <c r="C376" s="75"/>
      <c r="E376" s="75"/>
      <c r="F376" s="75"/>
      <c r="K376" s="30"/>
      <c r="P376" s="76"/>
      <c r="Q376" s="76"/>
    </row>
    <row r="377">
      <c r="C377" s="75"/>
      <c r="E377" s="75"/>
      <c r="F377" s="75"/>
      <c r="K377" s="30"/>
      <c r="P377" s="76"/>
      <c r="Q377" s="76"/>
    </row>
    <row r="378">
      <c r="C378" s="75"/>
      <c r="E378" s="75"/>
      <c r="F378" s="75"/>
      <c r="K378" s="30"/>
      <c r="P378" s="76"/>
      <c r="Q378" s="76"/>
    </row>
    <row r="379">
      <c r="C379" s="75"/>
      <c r="E379" s="75"/>
      <c r="F379" s="75"/>
      <c r="K379" s="30"/>
      <c r="P379" s="76"/>
      <c r="Q379" s="76"/>
    </row>
    <row r="380">
      <c r="C380" s="75"/>
      <c r="E380" s="75"/>
      <c r="F380" s="75"/>
      <c r="K380" s="30"/>
      <c r="P380" s="76"/>
      <c r="Q380" s="76"/>
    </row>
    <row r="381">
      <c r="C381" s="75"/>
      <c r="E381" s="75"/>
      <c r="F381" s="75"/>
      <c r="K381" s="30"/>
      <c r="P381" s="76"/>
      <c r="Q381" s="76"/>
    </row>
    <row r="382">
      <c r="C382" s="75"/>
      <c r="E382" s="75"/>
      <c r="F382" s="75"/>
      <c r="K382" s="30"/>
      <c r="P382" s="76"/>
      <c r="Q382" s="76"/>
    </row>
    <row r="383">
      <c r="C383" s="75"/>
      <c r="E383" s="75"/>
      <c r="F383" s="75"/>
      <c r="K383" s="30"/>
      <c r="P383" s="76"/>
      <c r="Q383" s="76"/>
    </row>
    <row r="384">
      <c r="C384" s="75"/>
      <c r="E384" s="75"/>
      <c r="F384" s="75"/>
      <c r="K384" s="30"/>
      <c r="P384" s="76"/>
      <c r="Q384" s="76"/>
    </row>
    <row r="385">
      <c r="C385" s="75"/>
      <c r="E385" s="75"/>
      <c r="F385" s="75"/>
      <c r="K385" s="30"/>
      <c r="P385" s="76"/>
      <c r="Q385" s="76"/>
    </row>
    <row r="386">
      <c r="C386" s="75"/>
      <c r="E386" s="75"/>
      <c r="F386" s="75"/>
      <c r="K386" s="30"/>
      <c r="P386" s="76"/>
      <c r="Q386" s="76"/>
    </row>
    <row r="387">
      <c r="C387" s="75"/>
      <c r="E387" s="75"/>
      <c r="F387" s="75"/>
      <c r="K387" s="30"/>
      <c r="P387" s="76"/>
      <c r="Q387" s="76"/>
    </row>
    <row r="388">
      <c r="C388" s="75"/>
      <c r="E388" s="75"/>
      <c r="F388" s="75"/>
      <c r="K388" s="30"/>
      <c r="P388" s="76"/>
      <c r="Q388" s="76"/>
    </row>
    <row r="389">
      <c r="C389" s="75"/>
      <c r="E389" s="75"/>
      <c r="F389" s="75"/>
      <c r="K389" s="30"/>
      <c r="P389" s="76"/>
      <c r="Q389" s="76"/>
    </row>
    <row r="390">
      <c r="C390" s="75"/>
      <c r="E390" s="75"/>
      <c r="F390" s="75"/>
      <c r="K390" s="30"/>
      <c r="P390" s="76"/>
      <c r="Q390" s="76"/>
    </row>
    <row r="391">
      <c r="C391" s="75"/>
      <c r="E391" s="75"/>
      <c r="F391" s="75"/>
      <c r="K391" s="30"/>
      <c r="P391" s="76"/>
      <c r="Q391" s="76"/>
    </row>
    <row r="392">
      <c r="C392" s="75"/>
      <c r="E392" s="75"/>
      <c r="F392" s="75"/>
      <c r="K392" s="30"/>
      <c r="P392" s="76"/>
      <c r="Q392" s="76"/>
    </row>
    <row r="393">
      <c r="C393" s="75"/>
      <c r="E393" s="75"/>
      <c r="F393" s="75"/>
      <c r="K393" s="30"/>
      <c r="P393" s="76"/>
      <c r="Q393" s="76"/>
    </row>
    <row r="394">
      <c r="C394" s="75"/>
      <c r="E394" s="75"/>
      <c r="F394" s="75"/>
      <c r="K394" s="30"/>
      <c r="P394" s="76"/>
      <c r="Q394" s="76"/>
    </row>
    <row r="395">
      <c r="C395" s="75"/>
      <c r="E395" s="75"/>
      <c r="F395" s="75"/>
      <c r="K395" s="30"/>
      <c r="P395" s="76"/>
      <c r="Q395" s="76"/>
    </row>
    <row r="396">
      <c r="C396" s="75"/>
      <c r="E396" s="75"/>
      <c r="F396" s="75"/>
      <c r="K396" s="30"/>
      <c r="P396" s="76"/>
      <c r="Q396" s="76"/>
    </row>
    <row r="397">
      <c r="C397" s="75"/>
      <c r="E397" s="75"/>
      <c r="F397" s="75"/>
      <c r="K397" s="30"/>
      <c r="P397" s="76"/>
      <c r="Q397" s="76"/>
    </row>
    <row r="398">
      <c r="C398" s="75"/>
      <c r="E398" s="75"/>
      <c r="F398" s="75"/>
      <c r="K398" s="30"/>
      <c r="P398" s="76"/>
      <c r="Q398" s="76"/>
    </row>
    <row r="399">
      <c r="C399" s="75"/>
      <c r="E399" s="75"/>
      <c r="F399" s="75"/>
      <c r="K399" s="30"/>
      <c r="P399" s="76"/>
      <c r="Q399" s="76"/>
    </row>
    <row r="400">
      <c r="C400" s="75"/>
      <c r="E400" s="75"/>
      <c r="F400" s="75"/>
      <c r="K400" s="30"/>
      <c r="P400" s="76"/>
      <c r="Q400" s="76"/>
    </row>
    <row r="401">
      <c r="C401" s="75"/>
      <c r="E401" s="75"/>
      <c r="F401" s="75"/>
      <c r="K401" s="30"/>
      <c r="P401" s="76"/>
      <c r="Q401" s="76"/>
    </row>
    <row r="402">
      <c r="C402" s="75"/>
      <c r="E402" s="75"/>
      <c r="F402" s="75"/>
      <c r="K402" s="30"/>
      <c r="P402" s="76"/>
      <c r="Q402" s="76"/>
    </row>
    <row r="403">
      <c r="C403" s="75"/>
      <c r="E403" s="75"/>
      <c r="F403" s="75"/>
      <c r="K403" s="30"/>
      <c r="P403" s="76"/>
      <c r="Q403" s="76"/>
    </row>
    <row r="404">
      <c r="C404" s="75"/>
      <c r="E404" s="75"/>
      <c r="F404" s="75"/>
      <c r="K404" s="30"/>
      <c r="P404" s="76"/>
      <c r="Q404" s="76"/>
    </row>
    <row r="405">
      <c r="C405" s="75"/>
      <c r="E405" s="75"/>
      <c r="F405" s="75"/>
      <c r="K405" s="30"/>
      <c r="P405" s="76"/>
      <c r="Q405" s="76"/>
    </row>
    <row r="406">
      <c r="C406" s="75"/>
      <c r="E406" s="75"/>
      <c r="F406" s="75"/>
      <c r="K406" s="30"/>
      <c r="P406" s="76"/>
      <c r="Q406" s="76"/>
    </row>
    <row r="407">
      <c r="C407" s="75"/>
      <c r="E407" s="75"/>
      <c r="F407" s="75"/>
      <c r="K407" s="30"/>
      <c r="P407" s="76"/>
      <c r="Q407" s="76"/>
    </row>
    <row r="408">
      <c r="C408" s="75"/>
      <c r="E408" s="75"/>
      <c r="F408" s="75"/>
      <c r="K408" s="30"/>
      <c r="P408" s="76"/>
      <c r="Q408" s="76"/>
    </row>
    <row r="409">
      <c r="C409" s="75"/>
      <c r="E409" s="75"/>
      <c r="F409" s="75"/>
      <c r="K409" s="30"/>
      <c r="P409" s="76"/>
      <c r="Q409" s="76"/>
    </row>
    <row r="410">
      <c r="C410" s="75"/>
      <c r="E410" s="75"/>
      <c r="F410" s="75"/>
      <c r="K410" s="30"/>
      <c r="P410" s="76"/>
      <c r="Q410" s="76"/>
    </row>
    <row r="411">
      <c r="C411" s="75"/>
      <c r="E411" s="75"/>
      <c r="F411" s="75"/>
      <c r="K411" s="30"/>
      <c r="P411" s="76"/>
      <c r="Q411" s="76"/>
    </row>
    <row r="412">
      <c r="C412" s="75"/>
      <c r="E412" s="75"/>
      <c r="F412" s="75"/>
      <c r="K412" s="30"/>
      <c r="P412" s="76"/>
      <c r="Q412" s="76"/>
    </row>
    <row r="413">
      <c r="C413" s="75"/>
      <c r="E413" s="75"/>
      <c r="F413" s="75"/>
      <c r="K413" s="30"/>
      <c r="P413" s="76"/>
      <c r="Q413" s="76"/>
    </row>
    <row r="414">
      <c r="C414" s="75"/>
      <c r="E414" s="75"/>
      <c r="F414" s="75"/>
      <c r="K414" s="30"/>
      <c r="P414" s="76"/>
      <c r="Q414" s="76"/>
    </row>
    <row r="415">
      <c r="C415" s="75"/>
      <c r="E415" s="75"/>
      <c r="F415" s="75"/>
      <c r="K415" s="30"/>
      <c r="P415" s="76"/>
      <c r="Q415" s="76"/>
    </row>
    <row r="416">
      <c r="C416" s="75"/>
      <c r="E416" s="75"/>
      <c r="F416" s="75"/>
      <c r="K416" s="30"/>
      <c r="P416" s="76"/>
      <c r="Q416" s="76"/>
    </row>
    <row r="417">
      <c r="C417" s="75"/>
      <c r="E417" s="75"/>
      <c r="F417" s="75"/>
      <c r="K417" s="30"/>
      <c r="P417" s="76"/>
      <c r="Q417" s="76"/>
    </row>
    <row r="418">
      <c r="C418" s="75"/>
      <c r="E418" s="75"/>
      <c r="F418" s="75"/>
      <c r="K418" s="30"/>
      <c r="P418" s="76"/>
      <c r="Q418" s="76"/>
    </row>
    <row r="419">
      <c r="C419" s="75"/>
      <c r="E419" s="75"/>
      <c r="F419" s="75"/>
      <c r="K419" s="30"/>
      <c r="P419" s="76"/>
      <c r="Q419" s="76"/>
    </row>
    <row r="420">
      <c r="C420" s="75"/>
      <c r="E420" s="75"/>
      <c r="F420" s="75"/>
      <c r="K420" s="30"/>
      <c r="P420" s="76"/>
      <c r="Q420" s="76"/>
    </row>
    <row r="421">
      <c r="C421" s="75"/>
      <c r="E421" s="75"/>
      <c r="F421" s="75"/>
      <c r="K421" s="30"/>
      <c r="P421" s="76"/>
      <c r="Q421" s="76"/>
    </row>
    <row r="422">
      <c r="C422" s="75"/>
      <c r="E422" s="75"/>
      <c r="F422" s="75"/>
      <c r="K422" s="30"/>
      <c r="P422" s="76"/>
      <c r="Q422" s="76"/>
    </row>
    <row r="423">
      <c r="C423" s="75"/>
      <c r="E423" s="75"/>
      <c r="F423" s="75"/>
      <c r="K423" s="30"/>
      <c r="P423" s="76"/>
      <c r="Q423" s="76"/>
    </row>
    <row r="424">
      <c r="C424" s="75"/>
      <c r="E424" s="75"/>
      <c r="F424" s="75"/>
      <c r="K424" s="30"/>
      <c r="P424" s="76"/>
      <c r="Q424" s="76"/>
    </row>
    <row r="425">
      <c r="C425" s="75"/>
      <c r="E425" s="75"/>
      <c r="F425" s="75"/>
      <c r="K425" s="30"/>
      <c r="P425" s="76"/>
      <c r="Q425" s="76"/>
    </row>
    <row r="426">
      <c r="C426" s="75"/>
      <c r="E426" s="75"/>
      <c r="F426" s="75"/>
      <c r="K426" s="30"/>
      <c r="P426" s="76"/>
      <c r="Q426" s="76"/>
    </row>
    <row r="427">
      <c r="C427" s="75"/>
      <c r="E427" s="75"/>
      <c r="F427" s="75"/>
      <c r="K427" s="30"/>
      <c r="P427" s="76"/>
      <c r="Q427" s="76"/>
    </row>
    <row r="428">
      <c r="C428" s="75"/>
      <c r="E428" s="75"/>
      <c r="F428" s="75"/>
      <c r="K428" s="30"/>
      <c r="P428" s="76"/>
      <c r="Q428" s="76"/>
    </row>
    <row r="429">
      <c r="C429" s="75"/>
      <c r="E429" s="75"/>
      <c r="F429" s="75"/>
      <c r="K429" s="30"/>
      <c r="P429" s="76"/>
      <c r="Q429" s="76"/>
    </row>
    <row r="430">
      <c r="C430" s="75"/>
      <c r="E430" s="75"/>
      <c r="F430" s="75"/>
      <c r="K430" s="30"/>
      <c r="P430" s="76"/>
      <c r="Q430" s="76"/>
    </row>
    <row r="431">
      <c r="C431" s="75"/>
      <c r="E431" s="75"/>
      <c r="F431" s="75"/>
      <c r="K431" s="30"/>
      <c r="P431" s="76"/>
      <c r="Q431" s="76"/>
    </row>
    <row r="432">
      <c r="C432" s="75"/>
      <c r="E432" s="75"/>
      <c r="F432" s="75"/>
      <c r="K432" s="30"/>
      <c r="P432" s="76"/>
      <c r="Q432" s="76"/>
    </row>
    <row r="433">
      <c r="C433" s="75"/>
      <c r="E433" s="75"/>
      <c r="F433" s="75"/>
      <c r="K433" s="30"/>
      <c r="P433" s="76"/>
      <c r="Q433" s="76"/>
    </row>
    <row r="434">
      <c r="C434" s="75"/>
      <c r="E434" s="75"/>
      <c r="F434" s="75"/>
      <c r="K434" s="30"/>
      <c r="P434" s="76"/>
      <c r="Q434" s="76"/>
    </row>
    <row r="435">
      <c r="C435" s="75"/>
      <c r="E435" s="75"/>
      <c r="F435" s="75"/>
      <c r="K435" s="30"/>
      <c r="P435" s="76"/>
      <c r="Q435" s="76"/>
    </row>
    <row r="436">
      <c r="C436" s="75"/>
      <c r="E436" s="75"/>
      <c r="F436" s="75"/>
      <c r="K436" s="30"/>
      <c r="P436" s="76"/>
      <c r="Q436" s="76"/>
    </row>
    <row r="437">
      <c r="C437" s="75"/>
      <c r="E437" s="75"/>
      <c r="F437" s="75"/>
      <c r="K437" s="30"/>
      <c r="P437" s="76"/>
      <c r="Q437" s="76"/>
    </row>
    <row r="438">
      <c r="C438" s="75"/>
      <c r="E438" s="75"/>
      <c r="F438" s="75"/>
      <c r="K438" s="30"/>
      <c r="P438" s="76"/>
      <c r="Q438" s="76"/>
    </row>
    <row r="439">
      <c r="C439" s="75"/>
      <c r="E439" s="75"/>
      <c r="F439" s="75"/>
      <c r="K439" s="30"/>
      <c r="P439" s="76"/>
      <c r="Q439" s="76"/>
    </row>
    <row r="440">
      <c r="C440" s="75"/>
      <c r="E440" s="75"/>
      <c r="F440" s="75"/>
      <c r="K440" s="30"/>
      <c r="P440" s="76"/>
      <c r="Q440" s="76"/>
    </row>
    <row r="441">
      <c r="C441" s="75"/>
      <c r="E441" s="75"/>
      <c r="F441" s="75"/>
      <c r="K441" s="30"/>
      <c r="P441" s="76"/>
      <c r="Q441" s="76"/>
    </row>
    <row r="442">
      <c r="C442" s="75"/>
      <c r="E442" s="75"/>
      <c r="F442" s="75"/>
      <c r="K442" s="30"/>
      <c r="P442" s="76"/>
      <c r="Q442" s="76"/>
    </row>
    <row r="443">
      <c r="C443" s="75"/>
      <c r="E443" s="75"/>
      <c r="F443" s="75"/>
      <c r="K443" s="30"/>
      <c r="P443" s="76"/>
      <c r="Q443" s="76"/>
    </row>
    <row r="444">
      <c r="C444" s="75"/>
      <c r="E444" s="75"/>
      <c r="F444" s="75"/>
      <c r="K444" s="30"/>
      <c r="P444" s="76"/>
      <c r="Q444" s="76"/>
    </row>
    <row r="445">
      <c r="C445" s="75"/>
      <c r="E445" s="75"/>
      <c r="F445" s="75"/>
      <c r="K445" s="30"/>
      <c r="P445" s="76"/>
      <c r="Q445" s="76"/>
    </row>
    <row r="446">
      <c r="C446" s="75"/>
      <c r="E446" s="75"/>
      <c r="F446" s="75"/>
      <c r="K446" s="30"/>
      <c r="P446" s="76"/>
      <c r="Q446" s="76"/>
    </row>
    <row r="447">
      <c r="C447" s="75"/>
      <c r="E447" s="75"/>
      <c r="F447" s="75"/>
      <c r="K447" s="30"/>
      <c r="P447" s="76"/>
      <c r="Q447" s="76"/>
    </row>
    <row r="448">
      <c r="C448" s="75"/>
      <c r="E448" s="75"/>
      <c r="F448" s="75"/>
      <c r="K448" s="30"/>
      <c r="P448" s="76"/>
      <c r="Q448" s="76"/>
    </row>
    <row r="449">
      <c r="C449" s="75"/>
      <c r="E449" s="75"/>
      <c r="F449" s="75"/>
      <c r="K449" s="30"/>
      <c r="P449" s="76"/>
      <c r="Q449" s="76"/>
    </row>
    <row r="450">
      <c r="C450" s="75"/>
      <c r="E450" s="75"/>
      <c r="F450" s="75"/>
      <c r="K450" s="30"/>
      <c r="P450" s="76"/>
      <c r="Q450" s="76"/>
    </row>
    <row r="451">
      <c r="C451" s="75"/>
      <c r="E451" s="75"/>
      <c r="F451" s="75"/>
      <c r="K451" s="30"/>
      <c r="P451" s="76"/>
      <c r="Q451" s="76"/>
    </row>
    <row r="452">
      <c r="C452" s="75"/>
      <c r="E452" s="75"/>
      <c r="F452" s="75"/>
      <c r="K452" s="30"/>
      <c r="P452" s="76"/>
      <c r="Q452" s="76"/>
    </row>
    <row r="453">
      <c r="C453" s="75"/>
      <c r="E453" s="75"/>
      <c r="F453" s="75"/>
      <c r="K453" s="30"/>
      <c r="P453" s="76"/>
      <c r="Q453" s="76"/>
    </row>
    <row r="454">
      <c r="C454" s="75"/>
      <c r="E454" s="75"/>
      <c r="F454" s="75"/>
      <c r="K454" s="30"/>
      <c r="P454" s="76"/>
      <c r="Q454" s="76"/>
    </row>
    <row r="455">
      <c r="C455" s="75"/>
      <c r="E455" s="75"/>
      <c r="F455" s="75"/>
      <c r="K455" s="30"/>
      <c r="P455" s="76"/>
      <c r="Q455" s="76"/>
    </row>
    <row r="456">
      <c r="C456" s="75"/>
      <c r="E456" s="75"/>
      <c r="F456" s="75"/>
      <c r="K456" s="30"/>
      <c r="P456" s="76"/>
      <c r="Q456" s="76"/>
    </row>
    <row r="457">
      <c r="C457" s="75"/>
      <c r="E457" s="75"/>
      <c r="F457" s="75"/>
      <c r="K457" s="30"/>
      <c r="P457" s="76"/>
      <c r="Q457" s="76"/>
    </row>
    <row r="458">
      <c r="C458" s="75"/>
      <c r="E458" s="75"/>
      <c r="F458" s="75"/>
      <c r="K458" s="30"/>
      <c r="P458" s="76"/>
      <c r="Q458" s="76"/>
    </row>
    <row r="459">
      <c r="C459" s="75"/>
      <c r="E459" s="75"/>
      <c r="F459" s="75"/>
      <c r="K459" s="30"/>
      <c r="P459" s="76"/>
      <c r="Q459" s="76"/>
    </row>
    <row r="460">
      <c r="C460" s="75"/>
      <c r="E460" s="75"/>
      <c r="F460" s="75"/>
      <c r="K460" s="30"/>
      <c r="P460" s="76"/>
      <c r="Q460" s="76"/>
    </row>
    <row r="461">
      <c r="C461" s="75"/>
      <c r="E461" s="75"/>
      <c r="F461" s="75"/>
      <c r="K461" s="30"/>
      <c r="P461" s="76"/>
      <c r="Q461" s="76"/>
    </row>
    <row r="462">
      <c r="C462" s="75"/>
      <c r="E462" s="75"/>
      <c r="F462" s="75"/>
      <c r="K462" s="30"/>
      <c r="P462" s="76"/>
      <c r="Q462" s="76"/>
    </row>
    <row r="463">
      <c r="C463" s="75"/>
      <c r="E463" s="75"/>
      <c r="F463" s="75"/>
      <c r="K463" s="30"/>
      <c r="P463" s="76"/>
      <c r="Q463" s="76"/>
    </row>
    <row r="464">
      <c r="C464" s="75"/>
      <c r="E464" s="75"/>
      <c r="F464" s="75"/>
      <c r="K464" s="30"/>
      <c r="P464" s="76"/>
      <c r="Q464" s="76"/>
    </row>
    <row r="465">
      <c r="C465" s="75"/>
      <c r="E465" s="75"/>
      <c r="F465" s="75"/>
      <c r="K465" s="30"/>
      <c r="P465" s="76"/>
      <c r="Q465" s="76"/>
    </row>
    <row r="466">
      <c r="C466" s="75"/>
      <c r="E466" s="75"/>
      <c r="F466" s="75"/>
      <c r="K466" s="30"/>
      <c r="P466" s="76"/>
      <c r="Q466" s="76"/>
    </row>
    <row r="467">
      <c r="C467" s="75"/>
      <c r="E467" s="75"/>
      <c r="F467" s="75"/>
      <c r="K467" s="30"/>
      <c r="P467" s="76"/>
      <c r="Q467" s="76"/>
    </row>
    <row r="468">
      <c r="C468" s="75"/>
      <c r="E468" s="75"/>
      <c r="F468" s="75"/>
      <c r="K468" s="30"/>
      <c r="P468" s="76"/>
      <c r="Q468" s="76"/>
    </row>
    <row r="469">
      <c r="C469" s="75"/>
      <c r="E469" s="75"/>
      <c r="F469" s="75"/>
      <c r="K469" s="30"/>
      <c r="P469" s="76"/>
      <c r="Q469" s="76"/>
    </row>
    <row r="470">
      <c r="C470" s="75"/>
      <c r="E470" s="75"/>
      <c r="F470" s="75"/>
      <c r="K470" s="30"/>
      <c r="P470" s="76"/>
      <c r="Q470" s="76"/>
    </row>
    <row r="471">
      <c r="C471" s="75"/>
      <c r="E471" s="75"/>
      <c r="F471" s="75"/>
      <c r="K471" s="30"/>
      <c r="P471" s="76"/>
      <c r="Q471" s="76"/>
    </row>
    <row r="472">
      <c r="C472" s="75"/>
      <c r="E472" s="75"/>
      <c r="F472" s="75"/>
      <c r="K472" s="30"/>
      <c r="P472" s="76"/>
      <c r="Q472" s="76"/>
    </row>
    <row r="473">
      <c r="C473" s="75"/>
      <c r="E473" s="75"/>
      <c r="F473" s="75"/>
      <c r="K473" s="30"/>
      <c r="P473" s="76"/>
      <c r="Q473" s="76"/>
    </row>
    <row r="474">
      <c r="C474" s="75"/>
      <c r="E474" s="75"/>
      <c r="F474" s="75"/>
      <c r="K474" s="30"/>
      <c r="P474" s="76"/>
      <c r="Q474" s="76"/>
    </row>
    <row r="475">
      <c r="C475" s="75"/>
      <c r="E475" s="75"/>
      <c r="F475" s="75"/>
      <c r="K475" s="30"/>
      <c r="P475" s="76"/>
      <c r="Q475" s="76"/>
    </row>
    <row r="476">
      <c r="C476" s="75"/>
      <c r="E476" s="75"/>
      <c r="F476" s="75"/>
      <c r="K476" s="30"/>
      <c r="P476" s="76"/>
      <c r="Q476" s="76"/>
    </row>
    <row r="477">
      <c r="C477" s="75"/>
      <c r="E477" s="75"/>
      <c r="F477" s="75"/>
      <c r="K477" s="30"/>
      <c r="P477" s="76"/>
      <c r="Q477" s="76"/>
    </row>
    <row r="478">
      <c r="C478" s="75"/>
      <c r="E478" s="75"/>
      <c r="F478" s="75"/>
      <c r="K478" s="30"/>
      <c r="P478" s="76"/>
      <c r="Q478" s="76"/>
    </row>
    <row r="479">
      <c r="C479" s="75"/>
      <c r="E479" s="75"/>
      <c r="F479" s="75"/>
      <c r="K479" s="30"/>
      <c r="P479" s="76"/>
      <c r="Q479" s="76"/>
    </row>
    <row r="480">
      <c r="C480" s="75"/>
      <c r="E480" s="75"/>
      <c r="F480" s="75"/>
      <c r="K480" s="30"/>
      <c r="P480" s="76"/>
      <c r="Q480" s="76"/>
    </row>
    <row r="481">
      <c r="C481" s="75"/>
      <c r="E481" s="75"/>
      <c r="F481" s="75"/>
      <c r="K481" s="30"/>
      <c r="P481" s="76"/>
      <c r="Q481" s="76"/>
    </row>
    <row r="482">
      <c r="C482" s="75"/>
      <c r="E482" s="75"/>
      <c r="F482" s="75"/>
      <c r="K482" s="30"/>
      <c r="P482" s="76"/>
      <c r="Q482" s="76"/>
    </row>
    <row r="483">
      <c r="C483" s="75"/>
      <c r="E483" s="75"/>
      <c r="F483" s="75"/>
      <c r="K483" s="30"/>
      <c r="P483" s="76"/>
      <c r="Q483" s="76"/>
    </row>
    <row r="484">
      <c r="C484" s="75"/>
      <c r="E484" s="75"/>
      <c r="F484" s="75"/>
      <c r="K484" s="30"/>
      <c r="P484" s="76"/>
      <c r="Q484" s="76"/>
    </row>
    <row r="485">
      <c r="C485" s="75"/>
      <c r="E485" s="75"/>
      <c r="F485" s="75"/>
      <c r="K485" s="30"/>
      <c r="P485" s="76"/>
      <c r="Q485" s="76"/>
    </row>
    <row r="486">
      <c r="C486" s="75"/>
      <c r="E486" s="75"/>
      <c r="F486" s="75"/>
      <c r="K486" s="30"/>
      <c r="P486" s="76"/>
      <c r="Q486" s="76"/>
    </row>
    <row r="487">
      <c r="C487" s="75"/>
      <c r="E487" s="75"/>
      <c r="F487" s="75"/>
      <c r="K487" s="30"/>
      <c r="P487" s="76"/>
      <c r="Q487" s="76"/>
    </row>
    <row r="488">
      <c r="C488" s="75"/>
      <c r="E488" s="75"/>
      <c r="F488" s="75"/>
      <c r="K488" s="30"/>
      <c r="P488" s="76"/>
      <c r="Q488" s="76"/>
    </row>
    <row r="489">
      <c r="C489" s="75"/>
      <c r="E489" s="75"/>
      <c r="F489" s="75"/>
      <c r="K489" s="30"/>
      <c r="P489" s="76"/>
      <c r="Q489" s="76"/>
    </row>
    <row r="490">
      <c r="C490" s="75"/>
      <c r="E490" s="75"/>
      <c r="F490" s="75"/>
      <c r="K490" s="30"/>
      <c r="P490" s="76"/>
      <c r="Q490" s="76"/>
    </row>
    <row r="491">
      <c r="C491" s="75"/>
      <c r="E491" s="75"/>
      <c r="F491" s="75"/>
      <c r="K491" s="30"/>
      <c r="P491" s="76"/>
      <c r="Q491" s="76"/>
    </row>
    <row r="492">
      <c r="C492" s="75"/>
      <c r="E492" s="75"/>
      <c r="F492" s="75"/>
      <c r="K492" s="30"/>
      <c r="P492" s="76"/>
      <c r="Q492" s="76"/>
    </row>
    <row r="493">
      <c r="C493" s="75"/>
      <c r="E493" s="75"/>
      <c r="F493" s="75"/>
      <c r="K493" s="30"/>
      <c r="P493" s="76"/>
      <c r="Q493" s="76"/>
    </row>
    <row r="494">
      <c r="C494" s="75"/>
      <c r="E494" s="75"/>
      <c r="F494" s="75"/>
      <c r="K494" s="30"/>
      <c r="P494" s="76"/>
      <c r="Q494" s="76"/>
    </row>
    <row r="495">
      <c r="C495" s="75"/>
      <c r="E495" s="75"/>
      <c r="F495" s="75"/>
      <c r="K495" s="30"/>
      <c r="P495" s="76"/>
      <c r="Q495" s="76"/>
    </row>
    <row r="496">
      <c r="C496" s="75"/>
      <c r="E496" s="75"/>
      <c r="F496" s="75"/>
      <c r="K496" s="30"/>
      <c r="P496" s="76"/>
      <c r="Q496" s="76"/>
    </row>
    <row r="497">
      <c r="C497" s="75"/>
      <c r="E497" s="75"/>
      <c r="F497" s="75"/>
      <c r="K497" s="30"/>
      <c r="P497" s="76"/>
      <c r="Q497" s="76"/>
    </row>
    <row r="498">
      <c r="C498" s="75"/>
      <c r="E498" s="75"/>
      <c r="F498" s="75"/>
      <c r="K498" s="30"/>
      <c r="P498" s="76"/>
      <c r="Q498" s="76"/>
    </row>
    <row r="499">
      <c r="C499" s="75"/>
      <c r="E499" s="75"/>
      <c r="F499" s="75"/>
      <c r="K499" s="30"/>
      <c r="P499" s="76"/>
      <c r="Q499" s="76"/>
    </row>
    <row r="500">
      <c r="C500" s="75"/>
      <c r="E500" s="75"/>
      <c r="F500" s="75"/>
      <c r="K500" s="30"/>
      <c r="P500" s="76"/>
      <c r="Q500" s="76"/>
    </row>
    <row r="501">
      <c r="C501" s="75"/>
      <c r="E501" s="75"/>
      <c r="F501" s="75"/>
      <c r="K501" s="30"/>
      <c r="P501" s="76"/>
      <c r="Q501" s="76"/>
    </row>
    <row r="502">
      <c r="C502" s="75"/>
      <c r="E502" s="75"/>
      <c r="F502" s="75"/>
      <c r="K502" s="30"/>
      <c r="P502" s="76"/>
      <c r="Q502" s="76"/>
    </row>
    <row r="503">
      <c r="C503" s="75"/>
      <c r="E503" s="75"/>
      <c r="F503" s="75"/>
      <c r="K503" s="30"/>
      <c r="P503" s="76"/>
      <c r="Q503" s="76"/>
    </row>
    <row r="504">
      <c r="C504" s="75"/>
      <c r="E504" s="75"/>
      <c r="F504" s="75"/>
      <c r="K504" s="30"/>
      <c r="P504" s="76"/>
      <c r="Q504" s="76"/>
    </row>
    <row r="505">
      <c r="C505" s="75"/>
      <c r="E505" s="75"/>
      <c r="F505" s="75"/>
      <c r="K505" s="30"/>
      <c r="P505" s="76"/>
      <c r="Q505" s="76"/>
    </row>
    <row r="506">
      <c r="C506" s="75"/>
      <c r="E506" s="75"/>
      <c r="F506" s="75"/>
      <c r="K506" s="30"/>
      <c r="P506" s="76"/>
      <c r="Q506" s="76"/>
    </row>
    <row r="507">
      <c r="C507" s="75"/>
      <c r="E507" s="75"/>
      <c r="F507" s="75"/>
      <c r="K507" s="30"/>
      <c r="P507" s="76"/>
      <c r="Q507" s="76"/>
    </row>
    <row r="508">
      <c r="C508" s="75"/>
      <c r="E508" s="75"/>
      <c r="F508" s="75"/>
      <c r="K508" s="30"/>
      <c r="P508" s="76"/>
      <c r="Q508" s="76"/>
    </row>
    <row r="509">
      <c r="C509" s="75"/>
      <c r="E509" s="75"/>
      <c r="F509" s="75"/>
      <c r="K509" s="30"/>
      <c r="P509" s="76"/>
      <c r="Q509" s="76"/>
    </row>
    <row r="510">
      <c r="C510" s="75"/>
      <c r="E510" s="75"/>
      <c r="F510" s="75"/>
      <c r="K510" s="30"/>
      <c r="P510" s="76"/>
      <c r="Q510" s="76"/>
    </row>
    <row r="511">
      <c r="C511" s="75"/>
      <c r="E511" s="75"/>
      <c r="F511" s="75"/>
      <c r="K511" s="30"/>
      <c r="P511" s="76"/>
      <c r="Q511" s="76"/>
    </row>
    <row r="512">
      <c r="C512" s="75"/>
      <c r="E512" s="75"/>
      <c r="F512" s="75"/>
      <c r="K512" s="30"/>
      <c r="P512" s="76"/>
      <c r="Q512" s="76"/>
    </row>
    <row r="513">
      <c r="C513" s="75"/>
      <c r="E513" s="75"/>
      <c r="F513" s="75"/>
      <c r="K513" s="30"/>
      <c r="P513" s="76"/>
      <c r="Q513" s="76"/>
    </row>
    <row r="514">
      <c r="C514" s="75"/>
      <c r="E514" s="75"/>
      <c r="F514" s="75"/>
      <c r="K514" s="30"/>
      <c r="P514" s="76"/>
      <c r="Q514" s="76"/>
    </row>
    <row r="515">
      <c r="C515" s="75"/>
      <c r="E515" s="75"/>
      <c r="F515" s="75"/>
      <c r="K515" s="30"/>
      <c r="P515" s="76"/>
      <c r="Q515" s="76"/>
    </row>
    <row r="516">
      <c r="C516" s="75"/>
      <c r="E516" s="75"/>
      <c r="F516" s="75"/>
      <c r="K516" s="30"/>
      <c r="P516" s="76"/>
      <c r="Q516" s="76"/>
    </row>
    <row r="517">
      <c r="C517" s="75"/>
      <c r="E517" s="75"/>
      <c r="F517" s="75"/>
      <c r="K517" s="30"/>
      <c r="P517" s="76"/>
      <c r="Q517" s="76"/>
    </row>
    <row r="518">
      <c r="C518" s="75"/>
      <c r="E518" s="75"/>
      <c r="F518" s="75"/>
      <c r="K518" s="30"/>
      <c r="P518" s="76"/>
      <c r="Q518" s="76"/>
    </row>
    <row r="519">
      <c r="C519" s="75"/>
      <c r="E519" s="75"/>
      <c r="F519" s="75"/>
      <c r="K519" s="30"/>
      <c r="P519" s="76"/>
      <c r="Q519" s="76"/>
    </row>
    <row r="520">
      <c r="C520" s="75"/>
      <c r="E520" s="75"/>
      <c r="F520" s="75"/>
      <c r="K520" s="30"/>
      <c r="P520" s="76"/>
      <c r="Q520" s="76"/>
    </row>
    <row r="521">
      <c r="C521" s="75"/>
      <c r="E521" s="75"/>
      <c r="F521" s="75"/>
      <c r="K521" s="30"/>
      <c r="P521" s="76"/>
      <c r="Q521" s="76"/>
    </row>
    <row r="522">
      <c r="C522" s="75"/>
      <c r="E522" s="75"/>
      <c r="F522" s="75"/>
      <c r="K522" s="30"/>
      <c r="P522" s="76"/>
      <c r="Q522" s="76"/>
    </row>
    <row r="523">
      <c r="C523" s="75"/>
      <c r="E523" s="75"/>
      <c r="F523" s="75"/>
      <c r="K523" s="30"/>
      <c r="P523" s="76"/>
      <c r="Q523" s="76"/>
    </row>
    <row r="524">
      <c r="C524" s="75"/>
      <c r="E524" s="75"/>
      <c r="F524" s="75"/>
      <c r="K524" s="30"/>
      <c r="P524" s="76"/>
      <c r="Q524" s="76"/>
    </row>
    <row r="525">
      <c r="C525" s="75"/>
      <c r="E525" s="75"/>
      <c r="F525" s="75"/>
      <c r="K525" s="30"/>
      <c r="P525" s="76"/>
      <c r="Q525" s="76"/>
    </row>
    <row r="526">
      <c r="C526" s="75"/>
      <c r="E526" s="75"/>
      <c r="F526" s="75"/>
      <c r="K526" s="30"/>
      <c r="P526" s="76"/>
      <c r="Q526" s="76"/>
    </row>
    <row r="527">
      <c r="C527" s="75"/>
      <c r="E527" s="75"/>
      <c r="F527" s="75"/>
      <c r="K527" s="30"/>
      <c r="P527" s="76"/>
      <c r="Q527" s="76"/>
    </row>
    <row r="528">
      <c r="C528" s="75"/>
      <c r="E528" s="75"/>
      <c r="F528" s="75"/>
      <c r="K528" s="30"/>
      <c r="P528" s="76"/>
      <c r="Q528" s="76"/>
    </row>
    <row r="529">
      <c r="C529" s="75"/>
      <c r="E529" s="75"/>
      <c r="F529" s="75"/>
      <c r="K529" s="30"/>
      <c r="P529" s="76"/>
      <c r="Q529" s="76"/>
    </row>
    <row r="530">
      <c r="C530" s="75"/>
      <c r="E530" s="75"/>
      <c r="F530" s="75"/>
      <c r="K530" s="30"/>
      <c r="P530" s="76"/>
      <c r="Q530" s="76"/>
    </row>
    <row r="531">
      <c r="C531" s="75"/>
      <c r="E531" s="75"/>
      <c r="F531" s="75"/>
      <c r="K531" s="30"/>
      <c r="P531" s="76"/>
      <c r="Q531" s="76"/>
    </row>
    <row r="532">
      <c r="C532" s="75"/>
      <c r="E532" s="75"/>
      <c r="F532" s="75"/>
      <c r="K532" s="30"/>
      <c r="P532" s="76"/>
      <c r="Q532" s="76"/>
    </row>
    <row r="533">
      <c r="C533" s="75"/>
      <c r="E533" s="75"/>
      <c r="F533" s="75"/>
      <c r="K533" s="30"/>
      <c r="P533" s="76"/>
      <c r="Q533" s="76"/>
    </row>
    <row r="534">
      <c r="C534" s="75"/>
      <c r="E534" s="75"/>
      <c r="F534" s="75"/>
      <c r="K534" s="30"/>
      <c r="P534" s="76"/>
      <c r="Q534" s="76"/>
    </row>
    <row r="535">
      <c r="C535" s="75"/>
      <c r="E535" s="75"/>
      <c r="F535" s="75"/>
      <c r="K535" s="30"/>
      <c r="P535" s="76"/>
      <c r="Q535" s="76"/>
    </row>
    <row r="536">
      <c r="C536" s="75"/>
      <c r="E536" s="75"/>
      <c r="F536" s="75"/>
      <c r="K536" s="30"/>
      <c r="P536" s="76"/>
      <c r="Q536" s="76"/>
    </row>
    <row r="537">
      <c r="C537" s="75"/>
      <c r="E537" s="75"/>
      <c r="F537" s="75"/>
      <c r="K537" s="30"/>
      <c r="P537" s="76"/>
      <c r="Q537" s="76"/>
    </row>
    <row r="538">
      <c r="C538" s="75"/>
      <c r="E538" s="75"/>
      <c r="F538" s="75"/>
      <c r="K538" s="30"/>
      <c r="P538" s="76"/>
      <c r="Q538" s="76"/>
    </row>
    <row r="539">
      <c r="C539" s="75"/>
      <c r="E539" s="75"/>
      <c r="F539" s="75"/>
      <c r="K539" s="30"/>
      <c r="P539" s="76"/>
      <c r="Q539" s="76"/>
    </row>
    <row r="540">
      <c r="C540" s="75"/>
      <c r="E540" s="75"/>
      <c r="F540" s="75"/>
      <c r="K540" s="30"/>
      <c r="P540" s="76"/>
      <c r="Q540" s="76"/>
    </row>
    <row r="541">
      <c r="C541" s="75"/>
      <c r="E541" s="75"/>
      <c r="F541" s="75"/>
      <c r="K541" s="30"/>
      <c r="P541" s="76"/>
      <c r="Q541" s="76"/>
    </row>
    <row r="542">
      <c r="C542" s="75"/>
      <c r="E542" s="75"/>
      <c r="F542" s="75"/>
      <c r="K542" s="30"/>
      <c r="P542" s="76"/>
      <c r="Q542" s="76"/>
    </row>
    <row r="543">
      <c r="C543" s="75"/>
      <c r="E543" s="75"/>
      <c r="F543" s="75"/>
      <c r="K543" s="30"/>
      <c r="P543" s="76"/>
      <c r="Q543" s="76"/>
    </row>
    <row r="544">
      <c r="C544" s="75"/>
      <c r="E544" s="75"/>
      <c r="F544" s="75"/>
      <c r="K544" s="30"/>
      <c r="P544" s="76"/>
      <c r="Q544" s="76"/>
    </row>
    <row r="545">
      <c r="C545" s="75"/>
      <c r="E545" s="75"/>
      <c r="F545" s="75"/>
      <c r="K545" s="30"/>
      <c r="P545" s="76"/>
      <c r="Q545" s="76"/>
    </row>
    <row r="546">
      <c r="C546" s="75"/>
      <c r="E546" s="75"/>
      <c r="F546" s="75"/>
      <c r="K546" s="30"/>
      <c r="P546" s="76"/>
      <c r="Q546" s="76"/>
    </row>
    <row r="547">
      <c r="C547" s="75"/>
      <c r="E547" s="75"/>
      <c r="F547" s="75"/>
      <c r="K547" s="30"/>
      <c r="P547" s="76"/>
      <c r="Q547" s="76"/>
    </row>
    <row r="548">
      <c r="C548" s="75"/>
      <c r="E548" s="75"/>
      <c r="F548" s="75"/>
      <c r="K548" s="30"/>
      <c r="P548" s="76"/>
      <c r="Q548" s="76"/>
    </row>
    <row r="549">
      <c r="C549" s="75"/>
      <c r="E549" s="75"/>
      <c r="F549" s="75"/>
      <c r="K549" s="30"/>
      <c r="P549" s="76"/>
      <c r="Q549" s="76"/>
    </row>
    <row r="550">
      <c r="C550" s="75"/>
      <c r="E550" s="75"/>
      <c r="F550" s="75"/>
      <c r="K550" s="30"/>
      <c r="P550" s="76"/>
      <c r="Q550" s="76"/>
    </row>
    <row r="551">
      <c r="C551" s="75"/>
      <c r="E551" s="75"/>
      <c r="F551" s="75"/>
      <c r="K551" s="30"/>
      <c r="P551" s="76"/>
      <c r="Q551" s="76"/>
    </row>
    <row r="552">
      <c r="C552" s="75"/>
      <c r="E552" s="75"/>
      <c r="F552" s="75"/>
      <c r="K552" s="30"/>
      <c r="P552" s="76"/>
      <c r="Q552" s="76"/>
    </row>
    <row r="553">
      <c r="C553" s="75"/>
      <c r="E553" s="75"/>
      <c r="F553" s="75"/>
      <c r="K553" s="30"/>
      <c r="P553" s="76"/>
      <c r="Q553" s="76"/>
    </row>
    <row r="554">
      <c r="C554" s="75"/>
      <c r="E554" s="75"/>
      <c r="F554" s="75"/>
      <c r="K554" s="30"/>
      <c r="P554" s="76"/>
      <c r="Q554" s="76"/>
    </row>
    <row r="555">
      <c r="C555" s="75"/>
      <c r="E555" s="75"/>
      <c r="F555" s="75"/>
      <c r="K555" s="30"/>
      <c r="P555" s="76"/>
      <c r="Q555" s="76"/>
    </row>
    <row r="556">
      <c r="C556" s="75"/>
      <c r="E556" s="75"/>
      <c r="F556" s="75"/>
      <c r="K556" s="30"/>
      <c r="P556" s="76"/>
      <c r="Q556" s="76"/>
    </row>
    <row r="557">
      <c r="C557" s="75"/>
      <c r="E557" s="75"/>
      <c r="F557" s="75"/>
      <c r="K557" s="30"/>
      <c r="P557" s="76"/>
      <c r="Q557" s="76"/>
    </row>
    <row r="558">
      <c r="C558" s="75"/>
      <c r="E558" s="75"/>
      <c r="F558" s="75"/>
      <c r="K558" s="30"/>
      <c r="P558" s="76"/>
      <c r="Q558" s="76"/>
    </row>
    <row r="559">
      <c r="C559" s="75"/>
      <c r="E559" s="75"/>
      <c r="F559" s="75"/>
      <c r="K559" s="30"/>
      <c r="P559" s="76"/>
      <c r="Q559" s="76"/>
    </row>
    <row r="560">
      <c r="C560" s="75"/>
      <c r="E560" s="75"/>
      <c r="F560" s="75"/>
      <c r="K560" s="30"/>
      <c r="P560" s="76"/>
      <c r="Q560" s="76"/>
    </row>
    <row r="561">
      <c r="C561" s="75"/>
      <c r="E561" s="75"/>
      <c r="F561" s="75"/>
      <c r="K561" s="30"/>
      <c r="P561" s="76"/>
      <c r="Q561" s="76"/>
    </row>
    <row r="562">
      <c r="C562" s="75"/>
      <c r="E562" s="75"/>
      <c r="F562" s="75"/>
      <c r="K562" s="30"/>
      <c r="P562" s="76"/>
      <c r="Q562" s="76"/>
    </row>
    <row r="563">
      <c r="C563" s="75"/>
      <c r="E563" s="75"/>
      <c r="F563" s="75"/>
      <c r="K563" s="30"/>
      <c r="P563" s="76"/>
      <c r="Q563" s="76"/>
    </row>
    <row r="564">
      <c r="C564" s="75"/>
      <c r="E564" s="75"/>
      <c r="F564" s="75"/>
      <c r="K564" s="30"/>
      <c r="P564" s="76"/>
      <c r="Q564" s="76"/>
    </row>
    <row r="565">
      <c r="C565" s="75"/>
      <c r="E565" s="75"/>
      <c r="F565" s="75"/>
      <c r="K565" s="30"/>
      <c r="P565" s="76"/>
      <c r="Q565" s="76"/>
    </row>
    <row r="566">
      <c r="C566" s="75"/>
      <c r="E566" s="75"/>
      <c r="F566" s="75"/>
      <c r="K566" s="30"/>
      <c r="P566" s="76"/>
      <c r="Q566" s="76"/>
    </row>
    <row r="567">
      <c r="C567" s="75"/>
      <c r="E567" s="75"/>
      <c r="F567" s="75"/>
      <c r="K567" s="30"/>
      <c r="P567" s="76"/>
      <c r="Q567" s="76"/>
    </row>
    <row r="568">
      <c r="C568" s="75"/>
      <c r="E568" s="75"/>
      <c r="F568" s="75"/>
      <c r="K568" s="30"/>
      <c r="P568" s="76"/>
      <c r="Q568" s="76"/>
    </row>
    <row r="569">
      <c r="C569" s="75"/>
      <c r="E569" s="75"/>
      <c r="F569" s="75"/>
      <c r="K569" s="30"/>
      <c r="P569" s="76"/>
      <c r="Q569" s="76"/>
    </row>
    <row r="570">
      <c r="C570" s="75"/>
      <c r="E570" s="75"/>
      <c r="F570" s="75"/>
      <c r="K570" s="30"/>
      <c r="P570" s="76"/>
      <c r="Q570" s="76"/>
    </row>
    <row r="571">
      <c r="C571" s="75"/>
      <c r="E571" s="75"/>
      <c r="F571" s="75"/>
      <c r="K571" s="30"/>
      <c r="P571" s="76"/>
      <c r="Q571" s="76"/>
    </row>
    <row r="572">
      <c r="C572" s="75"/>
      <c r="E572" s="75"/>
      <c r="F572" s="75"/>
      <c r="K572" s="30"/>
      <c r="P572" s="76"/>
      <c r="Q572" s="76"/>
    </row>
    <row r="573">
      <c r="C573" s="75"/>
      <c r="E573" s="75"/>
      <c r="F573" s="75"/>
      <c r="K573" s="30"/>
      <c r="P573" s="76"/>
      <c r="Q573" s="76"/>
    </row>
    <row r="574">
      <c r="C574" s="75"/>
      <c r="E574" s="75"/>
      <c r="F574" s="75"/>
      <c r="K574" s="30"/>
      <c r="P574" s="76"/>
      <c r="Q574" s="76"/>
    </row>
    <row r="575">
      <c r="C575" s="75"/>
      <c r="E575" s="75"/>
      <c r="F575" s="75"/>
      <c r="K575" s="30"/>
      <c r="P575" s="76"/>
      <c r="Q575" s="76"/>
    </row>
    <row r="576">
      <c r="C576" s="75"/>
      <c r="E576" s="75"/>
      <c r="F576" s="75"/>
      <c r="K576" s="30"/>
      <c r="P576" s="76"/>
      <c r="Q576" s="76"/>
    </row>
    <row r="577">
      <c r="C577" s="75"/>
      <c r="E577" s="75"/>
      <c r="F577" s="75"/>
      <c r="K577" s="30"/>
      <c r="P577" s="76"/>
      <c r="Q577" s="76"/>
    </row>
    <row r="578">
      <c r="C578" s="75"/>
      <c r="E578" s="75"/>
      <c r="F578" s="75"/>
      <c r="K578" s="30"/>
      <c r="P578" s="76"/>
      <c r="Q578" s="76"/>
    </row>
    <row r="579">
      <c r="C579" s="75"/>
      <c r="E579" s="75"/>
      <c r="F579" s="75"/>
      <c r="K579" s="30"/>
      <c r="P579" s="76"/>
      <c r="Q579" s="76"/>
    </row>
    <row r="580">
      <c r="C580" s="75"/>
      <c r="E580" s="75"/>
      <c r="F580" s="75"/>
      <c r="K580" s="30"/>
      <c r="P580" s="76"/>
      <c r="Q580" s="76"/>
    </row>
    <row r="581">
      <c r="C581" s="75"/>
      <c r="E581" s="75"/>
      <c r="F581" s="75"/>
      <c r="K581" s="30"/>
      <c r="P581" s="76"/>
      <c r="Q581" s="76"/>
    </row>
    <row r="582">
      <c r="C582" s="75"/>
      <c r="E582" s="75"/>
      <c r="F582" s="75"/>
      <c r="K582" s="30"/>
      <c r="P582" s="76"/>
      <c r="Q582" s="76"/>
    </row>
    <row r="583">
      <c r="C583" s="75"/>
      <c r="E583" s="75"/>
      <c r="F583" s="75"/>
      <c r="K583" s="30"/>
      <c r="P583" s="76"/>
      <c r="Q583" s="76"/>
    </row>
    <row r="584">
      <c r="C584" s="75"/>
      <c r="E584" s="75"/>
      <c r="F584" s="75"/>
      <c r="K584" s="30"/>
      <c r="P584" s="76"/>
      <c r="Q584" s="76"/>
    </row>
    <row r="585">
      <c r="C585" s="75"/>
      <c r="E585" s="75"/>
      <c r="F585" s="75"/>
      <c r="K585" s="30"/>
      <c r="P585" s="76"/>
      <c r="Q585" s="76"/>
    </row>
    <row r="586">
      <c r="C586" s="75"/>
      <c r="E586" s="75"/>
      <c r="F586" s="75"/>
      <c r="K586" s="30"/>
      <c r="P586" s="76"/>
      <c r="Q586" s="76"/>
    </row>
    <row r="587">
      <c r="C587" s="75"/>
      <c r="E587" s="75"/>
      <c r="F587" s="75"/>
      <c r="K587" s="30"/>
      <c r="P587" s="76"/>
      <c r="Q587" s="76"/>
    </row>
    <row r="588">
      <c r="C588" s="75"/>
      <c r="E588" s="75"/>
      <c r="F588" s="75"/>
      <c r="K588" s="30"/>
      <c r="P588" s="76"/>
      <c r="Q588" s="76"/>
    </row>
    <row r="589">
      <c r="C589" s="75"/>
      <c r="E589" s="75"/>
      <c r="F589" s="75"/>
      <c r="K589" s="30"/>
      <c r="P589" s="76"/>
      <c r="Q589" s="76"/>
    </row>
    <row r="590">
      <c r="C590" s="75"/>
      <c r="E590" s="75"/>
      <c r="F590" s="75"/>
      <c r="K590" s="30"/>
      <c r="P590" s="76"/>
      <c r="Q590" s="76"/>
    </row>
    <row r="591">
      <c r="C591" s="75"/>
      <c r="E591" s="75"/>
      <c r="F591" s="75"/>
      <c r="K591" s="30"/>
      <c r="P591" s="76"/>
      <c r="Q591" s="76"/>
    </row>
    <row r="592">
      <c r="C592" s="75"/>
      <c r="E592" s="75"/>
      <c r="F592" s="75"/>
      <c r="K592" s="30"/>
      <c r="P592" s="76"/>
      <c r="Q592" s="76"/>
    </row>
    <row r="593">
      <c r="C593" s="75"/>
      <c r="E593" s="75"/>
      <c r="F593" s="75"/>
      <c r="K593" s="30"/>
      <c r="P593" s="76"/>
      <c r="Q593" s="76"/>
    </row>
    <row r="594">
      <c r="C594" s="75"/>
      <c r="E594" s="75"/>
      <c r="F594" s="75"/>
      <c r="K594" s="30"/>
      <c r="P594" s="76"/>
      <c r="Q594" s="76"/>
    </row>
    <row r="595">
      <c r="C595" s="75"/>
      <c r="E595" s="75"/>
      <c r="F595" s="75"/>
      <c r="K595" s="30"/>
      <c r="P595" s="76"/>
      <c r="Q595" s="76"/>
    </row>
    <row r="596">
      <c r="C596" s="75"/>
      <c r="E596" s="75"/>
      <c r="F596" s="75"/>
      <c r="K596" s="30"/>
      <c r="P596" s="76"/>
      <c r="Q596" s="76"/>
    </row>
    <row r="597">
      <c r="C597" s="75"/>
      <c r="E597" s="75"/>
      <c r="F597" s="75"/>
      <c r="K597" s="30"/>
      <c r="P597" s="76"/>
      <c r="Q597" s="76"/>
    </row>
    <row r="598">
      <c r="C598" s="75"/>
      <c r="E598" s="75"/>
      <c r="F598" s="75"/>
      <c r="K598" s="30"/>
      <c r="P598" s="76"/>
      <c r="Q598" s="76"/>
    </row>
    <row r="599">
      <c r="C599" s="75"/>
      <c r="E599" s="75"/>
      <c r="F599" s="75"/>
      <c r="K599" s="30"/>
      <c r="P599" s="76"/>
      <c r="Q599" s="76"/>
    </row>
    <row r="600">
      <c r="C600" s="75"/>
      <c r="E600" s="75"/>
      <c r="F600" s="75"/>
      <c r="K600" s="30"/>
      <c r="P600" s="76"/>
      <c r="Q600" s="76"/>
    </row>
    <row r="601">
      <c r="C601" s="75"/>
      <c r="E601" s="75"/>
      <c r="F601" s="75"/>
      <c r="K601" s="30"/>
      <c r="P601" s="76"/>
      <c r="Q601" s="76"/>
    </row>
    <row r="602">
      <c r="C602" s="75"/>
      <c r="E602" s="75"/>
      <c r="F602" s="75"/>
      <c r="K602" s="30"/>
      <c r="P602" s="76"/>
      <c r="Q602" s="76"/>
    </row>
    <row r="603">
      <c r="C603" s="75"/>
      <c r="E603" s="75"/>
      <c r="F603" s="75"/>
      <c r="K603" s="30"/>
      <c r="P603" s="76"/>
      <c r="Q603" s="76"/>
    </row>
    <row r="604">
      <c r="C604" s="75"/>
      <c r="E604" s="75"/>
      <c r="F604" s="75"/>
      <c r="K604" s="30"/>
      <c r="P604" s="76"/>
      <c r="Q604" s="76"/>
    </row>
    <row r="605">
      <c r="C605" s="75"/>
      <c r="E605" s="75"/>
      <c r="F605" s="75"/>
      <c r="K605" s="30"/>
      <c r="P605" s="76"/>
      <c r="Q605" s="76"/>
    </row>
    <row r="606">
      <c r="C606" s="75"/>
      <c r="E606" s="75"/>
      <c r="F606" s="75"/>
      <c r="K606" s="30"/>
      <c r="P606" s="76"/>
      <c r="Q606" s="76"/>
    </row>
    <row r="607">
      <c r="C607" s="75"/>
      <c r="E607" s="75"/>
      <c r="F607" s="75"/>
      <c r="K607" s="30"/>
      <c r="P607" s="76"/>
      <c r="Q607" s="76"/>
    </row>
    <row r="608">
      <c r="C608" s="75"/>
      <c r="E608" s="75"/>
      <c r="F608" s="75"/>
      <c r="K608" s="30"/>
      <c r="P608" s="76"/>
      <c r="Q608" s="76"/>
    </row>
    <row r="609">
      <c r="C609" s="75"/>
      <c r="E609" s="75"/>
      <c r="F609" s="75"/>
      <c r="K609" s="30"/>
      <c r="P609" s="76"/>
      <c r="Q609" s="76"/>
    </row>
    <row r="610">
      <c r="C610" s="75"/>
      <c r="E610" s="75"/>
      <c r="F610" s="75"/>
      <c r="K610" s="30"/>
      <c r="P610" s="76"/>
      <c r="Q610" s="76"/>
    </row>
    <row r="611">
      <c r="C611" s="75"/>
      <c r="E611" s="75"/>
      <c r="F611" s="75"/>
      <c r="K611" s="30"/>
      <c r="P611" s="76"/>
      <c r="Q611" s="76"/>
    </row>
    <row r="612">
      <c r="C612" s="75"/>
      <c r="E612" s="75"/>
      <c r="F612" s="75"/>
      <c r="K612" s="30"/>
      <c r="P612" s="76"/>
      <c r="Q612" s="76"/>
    </row>
    <row r="613">
      <c r="C613" s="75"/>
      <c r="E613" s="75"/>
      <c r="F613" s="75"/>
      <c r="K613" s="30"/>
      <c r="P613" s="76"/>
      <c r="Q613" s="76"/>
    </row>
    <row r="614">
      <c r="C614" s="75"/>
      <c r="E614" s="75"/>
      <c r="F614" s="75"/>
      <c r="K614" s="30"/>
      <c r="P614" s="76"/>
      <c r="Q614" s="76"/>
    </row>
    <row r="615">
      <c r="C615" s="75"/>
      <c r="E615" s="75"/>
      <c r="F615" s="75"/>
      <c r="K615" s="30"/>
      <c r="P615" s="76"/>
      <c r="Q615" s="76"/>
    </row>
    <row r="616">
      <c r="C616" s="75"/>
      <c r="E616" s="75"/>
      <c r="F616" s="75"/>
      <c r="K616" s="30"/>
      <c r="P616" s="76"/>
      <c r="Q616" s="76"/>
    </row>
    <row r="617">
      <c r="C617" s="75"/>
      <c r="E617" s="75"/>
      <c r="F617" s="75"/>
      <c r="K617" s="30"/>
      <c r="P617" s="76"/>
      <c r="Q617" s="76"/>
    </row>
    <row r="618">
      <c r="C618" s="75"/>
      <c r="E618" s="75"/>
      <c r="F618" s="75"/>
      <c r="K618" s="30"/>
      <c r="P618" s="76"/>
      <c r="Q618" s="76"/>
    </row>
    <row r="619">
      <c r="C619" s="75"/>
      <c r="E619" s="75"/>
      <c r="F619" s="75"/>
      <c r="K619" s="30"/>
      <c r="P619" s="76"/>
      <c r="Q619" s="76"/>
    </row>
    <row r="620">
      <c r="C620" s="75"/>
      <c r="E620" s="75"/>
      <c r="F620" s="75"/>
      <c r="K620" s="30"/>
      <c r="P620" s="76"/>
      <c r="Q620" s="76"/>
    </row>
    <row r="621">
      <c r="C621" s="75"/>
      <c r="E621" s="75"/>
      <c r="F621" s="75"/>
      <c r="K621" s="30"/>
      <c r="P621" s="76"/>
      <c r="Q621" s="76"/>
    </row>
    <row r="622">
      <c r="C622" s="75"/>
      <c r="E622" s="75"/>
      <c r="F622" s="75"/>
      <c r="K622" s="30"/>
      <c r="P622" s="76"/>
      <c r="Q622" s="76"/>
    </row>
    <row r="623">
      <c r="C623" s="75"/>
      <c r="E623" s="75"/>
      <c r="F623" s="75"/>
      <c r="K623" s="30"/>
      <c r="P623" s="76"/>
      <c r="Q623" s="76"/>
    </row>
    <row r="624">
      <c r="C624" s="75"/>
      <c r="E624" s="75"/>
      <c r="F624" s="75"/>
      <c r="K624" s="30"/>
      <c r="P624" s="76"/>
      <c r="Q624" s="76"/>
    </row>
    <row r="625">
      <c r="C625" s="75"/>
      <c r="E625" s="75"/>
      <c r="F625" s="75"/>
      <c r="K625" s="30"/>
      <c r="P625" s="76"/>
      <c r="Q625" s="76"/>
    </row>
    <row r="626">
      <c r="C626" s="75"/>
      <c r="E626" s="75"/>
      <c r="F626" s="75"/>
      <c r="K626" s="30"/>
      <c r="P626" s="76"/>
      <c r="Q626" s="76"/>
    </row>
    <row r="627">
      <c r="C627" s="75"/>
      <c r="E627" s="75"/>
      <c r="F627" s="75"/>
      <c r="K627" s="30"/>
      <c r="P627" s="76"/>
      <c r="Q627" s="76"/>
    </row>
    <row r="628">
      <c r="C628" s="75"/>
      <c r="E628" s="75"/>
      <c r="F628" s="75"/>
      <c r="K628" s="30"/>
      <c r="P628" s="76"/>
      <c r="Q628" s="76"/>
    </row>
    <row r="629">
      <c r="C629" s="75"/>
      <c r="E629" s="75"/>
      <c r="F629" s="75"/>
      <c r="K629" s="30"/>
      <c r="P629" s="76"/>
      <c r="Q629" s="76"/>
    </row>
    <row r="630">
      <c r="C630" s="75"/>
      <c r="E630" s="75"/>
      <c r="F630" s="75"/>
      <c r="K630" s="30"/>
      <c r="P630" s="76"/>
      <c r="Q630" s="76"/>
    </row>
    <row r="631">
      <c r="C631" s="75"/>
      <c r="E631" s="75"/>
      <c r="F631" s="75"/>
      <c r="K631" s="30"/>
      <c r="P631" s="76"/>
      <c r="Q631" s="76"/>
    </row>
    <row r="632">
      <c r="C632" s="75"/>
      <c r="E632" s="75"/>
      <c r="F632" s="75"/>
      <c r="K632" s="30"/>
      <c r="P632" s="76"/>
      <c r="Q632" s="76"/>
    </row>
    <row r="633">
      <c r="C633" s="75"/>
      <c r="E633" s="75"/>
      <c r="F633" s="75"/>
      <c r="K633" s="30"/>
      <c r="P633" s="76"/>
      <c r="Q633" s="76"/>
    </row>
    <row r="634">
      <c r="C634" s="75"/>
      <c r="E634" s="75"/>
      <c r="F634" s="75"/>
      <c r="K634" s="30"/>
      <c r="P634" s="76"/>
      <c r="Q634" s="76"/>
    </row>
    <row r="635">
      <c r="C635" s="75"/>
      <c r="E635" s="75"/>
      <c r="F635" s="75"/>
      <c r="K635" s="30"/>
      <c r="P635" s="76"/>
      <c r="Q635" s="76"/>
    </row>
    <row r="636">
      <c r="C636" s="75"/>
      <c r="E636" s="75"/>
      <c r="F636" s="75"/>
      <c r="K636" s="30"/>
      <c r="P636" s="76"/>
      <c r="Q636" s="76"/>
    </row>
    <row r="637">
      <c r="C637" s="75"/>
      <c r="E637" s="75"/>
      <c r="F637" s="75"/>
      <c r="K637" s="30"/>
      <c r="P637" s="76"/>
      <c r="Q637" s="76"/>
    </row>
    <row r="638">
      <c r="C638" s="75"/>
      <c r="E638" s="75"/>
      <c r="F638" s="75"/>
      <c r="K638" s="30"/>
      <c r="P638" s="76"/>
      <c r="Q638" s="76"/>
    </row>
    <row r="639">
      <c r="C639" s="75"/>
      <c r="E639" s="75"/>
      <c r="F639" s="75"/>
      <c r="K639" s="30"/>
      <c r="P639" s="76"/>
      <c r="Q639" s="76"/>
    </row>
    <row r="640">
      <c r="C640" s="75"/>
      <c r="E640" s="75"/>
      <c r="F640" s="75"/>
      <c r="K640" s="30"/>
      <c r="P640" s="76"/>
      <c r="Q640" s="76"/>
    </row>
    <row r="641">
      <c r="C641" s="75"/>
      <c r="E641" s="75"/>
      <c r="F641" s="75"/>
      <c r="K641" s="30"/>
      <c r="P641" s="76"/>
      <c r="Q641" s="76"/>
    </row>
    <row r="642">
      <c r="C642" s="75"/>
      <c r="E642" s="75"/>
      <c r="F642" s="75"/>
      <c r="K642" s="30"/>
      <c r="P642" s="76"/>
      <c r="Q642" s="76"/>
    </row>
    <row r="643">
      <c r="C643" s="75"/>
      <c r="E643" s="75"/>
      <c r="F643" s="75"/>
      <c r="K643" s="30"/>
      <c r="P643" s="76"/>
      <c r="Q643" s="76"/>
    </row>
    <row r="644">
      <c r="C644" s="75"/>
      <c r="E644" s="75"/>
      <c r="F644" s="75"/>
      <c r="K644" s="30"/>
      <c r="P644" s="76"/>
      <c r="Q644" s="76"/>
    </row>
    <row r="645">
      <c r="C645" s="75"/>
      <c r="E645" s="75"/>
      <c r="F645" s="75"/>
      <c r="K645" s="30"/>
      <c r="P645" s="76"/>
      <c r="Q645" s="76"/>
    </row>
    <row r="646">
      <c r="C646" s="75"/>
      <c r="E646" s="75"/>
      <c r="F646" s="75"/>
      <c r="K646" s="30"/>
      <c r="P646" s="76"/>
      <c r="Q646" s="76"/>
    </row>
    <row r="647">
      <c r="C647" s="75"/>
      <c r="E647" s="75"/>
      <c r="F647" s="75"/>
      <c r="K647" s="30"/>
      <c r="P647" s="76"/>
      <c r="Q647" s="76"/>
    </row>
    <row r="648">
      <c r="C648" s="75"/>
      <c r="E648" s="75"/>
      <c r="F648" s="75"/>
      <c r="K648" s="30"/>
      <c r="P648" s="76"/>
      <c r="Q648" s="76"/>
    </row>
    <row r="649">
      <c r="C649" s="75"/>
      <c r="E649" s="75"/>
      <c r="F649" s="75"/>
      <c r="K649" s="30"/>
      <c r="P649" s="76"/>
      <c r="Q649" s="76"/>
    </row>
    <row r="650">
      <c r="C650" s="75"/>
      <c r="E650" s="75"/>
      <c r="F650" s="75"/>
      <c r="K650" s="30"/>
      <c r="P650" s="76"/>
      <c r="Q650" s="76"/>
    </row>
    <row r="651">
      <c r="C651" s="75"/>
      <c r="E651" s="75"/>
      <c r="F651" s="75"/>
      <c r="K651" s="30"/>
      <c r="P651" s="76"/>
      <c r="Q651" s="76"/>
    </row>
    <row r="652">
      <c r="C652" s="75"/>
      <c r="E652" s="75"/>
      <c r="F652" s="75"/>
      <c r="K652" s="30"/>
      <c r="P652" s="76"/>
      <c r="Q652" s="76"/>
    </row>
    <row r="653">
      <c r="C653" s="75"/>
      <c r="E653" s="75"/>
      <c r="F653" s="75"/>
      <c r="K653" s="30"/>
      <c r="P653" s="76"/>
      <c r="Q653" s="76"/>
    </row>
    <row r="654">
      <c r="C654" s="75"/>
      <c r="E654" s="75"/>
      <c r="F654" s="75"/>
      <c r="K654" s="30"/>
      <c r="P654" s="76"/>
      <c r="Q654" s="76"/>
    </row>
    <row r="655">
      <c r="C655" s="75"/>
      <c r="E655" s="75"/>
      <c r="F655" s="75"/>
      <c r="K655" s="30"/>
      <c r="P655" s="76"/>
      <c r="Q655" s="76"/>
    </row>
    <row r="656">
      <c r="C656" s="75"/>
      <c r="E656" s="75"/>
      <c r="F656" s="75"/>
      <c r="K656" s="30"/>
      <c r="P656" s="76"/>
      <c r="Q656" s="76"/>
    </row>
    <row r="657">
      <c r="C657" s="75"/>
      <c r="E657" s="75"/>
      <c r="F657" s="75"/>
      <c r="K657" s="30"/>
      <c r="P657" s="76"/>
      <c r="Q657" s="76"/>
    </row>
    <row r="658">
      <c r="C658" s="75"/>
      <c r="E658" s="75"/>
      <c r="F658" s="75"/>
      <c r="K658" s="30"/>
      <c r="P658" s="76"/>
      <c r="Q658" s="76"/>
    </row>
    <row r="659">
      <c r="C659" s="75"/>
      <c r="E659" s="75"/>
      <c r="F659" s="75"/>
      <c r="K659" s="30"/>
      <c r="P659" s="76"/>
      <c r="Q659" s="76"/>
    </row>
    <row r="660">
      <c r="C660" s="75"/>
      <c r="E660" s="75"/>
      <c r="F660" s="75"/>
      <c r="K660" s="30"/>
      <c r="P660" s="76"/>
      <c r="Q660" s="76"/>
    </row>
    <row r="661">
      <c r="C661" s="75"/>
      <c r="E661" s="75"/>
      <c r="F661" s="75"/>
      <c r="K661" s="30"/>
      <c r="P661" s="76"/>
      <c r="Q661" s="76"/>
    </row>
    <row r="662">
      <c r="C662" s="75"/>
      <c r="E662" s="75"/>
      <c r="F662" s="75"/>
      <c r="K662" s="30"/>
      <c r="P662" s="76"/>
      <c r="Q662" s="76"/>
    </row>
    <row r="663">
      <c r="C663" s="75"/>
      <c r="E663" s="75"/>
      <c r="F663" s="75"/>
      <c r="K663" s="30"/>
      <c r="P663" s="76"/>
      <c r="Q663" s="76"/>
    </row>
    <row r="664">
      <c r="C664" s="75"/>
      <c r="E664" s="75"/>
      <c r="F664" s="75"/>
      <c r="K664" s="30"/>
      <c r="P664" s="76"/>
      <c r="Q664" s="76"/>
    </row>
    <row r="665">
      <c r="C665" s="75"/>
      <c r="E665" s="75"/>
      <c r="F665" s="75"/>
      <c r="K665" s="30"/>
      <c r="P665" s="76"/>
      <c r="Q665" s="76"/>
    </row>
    <row r="666">
      <c r="C666" s="75"/>
      <c r="E666" s="75"/>
      <c r="F666" s="75"/>
      <c r="K666" s="30"/>
      <c r="P666" s="76"/>
      <c r="Q666" s="76"/>
    </row>
    <row r="667">
      <c r="C667" s="75"/>
      <c r="E667" s="75"/>
      <c r="F667" s="75"/>
      <c r="K667" s="30"/>
      <c r="P667" s="76"/>
      <c r="Q667" s="76"/>
    </row>
    <row r="668">
      <c r="C668" s="75"/>
      <c r="E668" s="75"/>
      <c r="F668" s="75"/>
      <c r="K668" s="30"/>
      <c r="P668" s="76"/>
      <c r="Q668" s="76"/>
    </row>
    <row r="669">
      <c r="C669" s="75"/>
      <c r="E669" s="75"/>
      <c r="F669" s="75"/>
      <c r="K669" s="30"/>
      <c r="P669" s="76"/>
      <c r="Q669" s="76"/>
    </row>
    <row r="670">
      <c r="C670" s="75"/>
      <c r="E670" s="75"/>
      <c r="F670" s="75"/>
      <c r="K670" s="30"/>
      <c r="P670" s="76"/>
      <c r="Q670" s="76"/>
    </row>
    <row r="671">
      <c r="C671" s="75"/>
      <c r="E671" s="75"/>
      <c r="F671" s="75"/>
      <c r="K671" s="30"/>
      <c r="P671" s="76"/>
      <c r="Q671" s="76"/>
    </row>
    <row r="672">
      <c r="C672" s="75"/>
      <c r="E672" s="75"/>
      <c r="F672" s="75"/>
      <c r="K672" s="30"/>
      <c r="P672" s="76"/>
      <c r="Q672" s="76"/>
    </row>
    <row r="673">
      <c r="C673" s="75"/>
      <c r="E673" s="75"/>
      <c r="F673" s="75"/>
      <c r="K673" s="30"/>
      <c r="P673" s="76"/>
      <c r="Q673" s="76"/>
    </row>
    <row r="674">
      <c r="C674" s="75"/>
      <c r="E674" s="75"/>
      <c r="F674" s="75"/>
      <c r="K674" s="30"/>
      <c r="P674" s="76"/>
      <c r="Q674" s="76"/>
    </row>
    <row r="675">
      <c r="C675" s="75"/>
      <c r="E675" s="75"/>
      <c r="F675" s="75"/>
      <c r="K675" s="30"/>
      <c r="P675" s="76"/>
      <c r="Q675" s="76"/>
    </row>
    <row r="676">
      <c r="C676" s="75"/>
      <c r="E676" s="75"/>
      <c r="F676" s="75"/>
      <c r="K676" s="30"/>
      <c r="P676" s="76"/>
      <c r="Q676" s="76"/>
    </row>
    <row r="677">
      <c r="C677" s="75"/>
      <c r="E677" s="75"/>
      <c r="F677" s="75"/>
      <c r="K677" s="30"/>
      <c r="P677" s="76"/>
      <c r="Q677" s="76"/>
    </row>
    <row r="678">
      <c r="C678" s="75"/>
      <c r="E678" s="75"/>
      <c r="F678" s="75"/>
      <c r="K678" s="30"/>
      <c r="P678" s="76"/>
      <c r="Q678" s="76"/>
    </row>
    <row r="679">
      <c r="C679" s="75"/>
      <c r="E679" s="75"/>
      <c r="F679" s="75"/>
      <c r="K679" s="30"/>
      <c r="P679" s="76"/>
      <c r="Q679" s="76"/>
    </row>
    <row r="680">
      <c r="C680" s="75"/>
      <c r="E680" s="75"/>
      <c r="F680" s="75"/>
      <c r="K680" s="30"/>
      <c r="P680" s="76"/>
      <c r="Q680" s="76"/>
    </row>
    <row r="681">
      <c r="C681" s="75"/>
      <c r="E681" s="75"/>
      <c r="F681" s="75"/>
      <c r="K681" s="30"/>
      <c r="P681" s="76"/>
      <c r="Q681" s="76"/>
    </row>
    <row r="682">
      <c r="C682" s="75"/>
      <c r="E682" s="75"/>
      <c r="F682" s="75"/>
      <c r="K682" s="30"/>
      <c r="P682" s="76"/>
      <c r="Q682" s="76"/>
    </row>
    <row r="683">
      <c r="C683" s="75"/>
      <c r="E683" s="75"/>
      <c r="F683" s="75"/>
      <c r="K683" s="30"/>
      <c r="P683" s="76"/>
      <c r="Q683" s="76"/>
    </row>
    <row r="684">
      <c r="C684" s="75"/>
      <c r="E684" s="75"/>
      <c r="F684" s="75"/>
      <c r="K684" s="30"/>
      <c r="P684" s="76"/>
      <c r="Q684" s="76"/>
    </row>
    <row r="685">
      <c r="C685" s="75"/>
      <c r="E685" s="75"/>
      <c r="F685" s="75"/>
      <c r="K685" s="30"/>
      <c r="P685" s="76"/>
      <c r="Q685" s="76"/>
    </row>
    <row r="686">
      <c r="C686" s="75"/>
      <c r="E686" s="75"/>
      <c r="F686" s="75"/>
      <c r="K686" s="30"/>
      <c r="P686" s="76"/>
      <c r="Q686" s="76"/>
    </row>
    <row r="687">
      <c r="C687" s="75"/>
      <c r="E687" s="75"/>
      <c r="F687" s="75"/>
      <c r="K687" s="30"/>
      <c r="P687" s="76"/>
      <c r="Q687" s="76"/>
    </row>
    <row r="688">
      <c r="C688" s="75"/>
      <c r="E688" s="75"/>
      <c r="F688" s="75"/>
      <c r="K688" s="30"/>
      <c r="P688" s="76"/>
      <c r="Q688" s="76"/>
    </row>
    <row r="689">
      <c r="C689" s="75"/>
      <c r="E689" s="75"/>
      <c r="F689" s="75"/>
      <c r="K689" s="30"/>
      <c r="P689" s="76"/>
      <c r="Q689" s="76"/>
    </row>
    <row r="690">
      <c r="C690" s="75"/>
      <c r="E690" s="75"/>
      <c r="F690" s="75"/>
      <c r="K690" s="30"/>
      <c r="P690" s="76"/>
      <c r="Q690" s="76"/>
    </row>
    <row r="691">
      <c r="C691" s="75"/>
      <c r="E691" s="75"/>
      <c r="F691" s="75"/>
      <c r="K691" s="30"/>
      <c r="P691" s="76"/>
      <c r="Q691" s="76"/>
    </row>
    <row r="692">
      <c r="C692" s="75"/>
      <c r="E692" s="75"/>
      <c r="F692" s="75"/>
      <c r="K692" s="30"/>
      <c r="P692" s="76"/>
      <c r="Q692" s="76"/>
    </row>
    <row r="693">
      <c r="C693" s="75"/>
      <c r="E693" s="75"/>
      <c r="F693" s="75"/>
      <c r="K693" s="30"/>
      <c r="P693" s="76"/>
      <c r="Q693" s="76"/>
    </row>
    <row r="694">
      <c r="C694" s="75"/>
      <c r="E694" s="75"/>
      <c r="F694" s="75"/>
      <c r="K694" s="30"/>
      <c r="P694" s="76"/>
      <c r="Q694" s="76"/>
    </row>
    <row r="695">
      <c r="C695" s="75"/>
      <c r="E695" s="75"/>
      <c r="F695" s="75"/>
      <c r="K695" s="30"/>
      <c r="P695" s="76"/>
      <c r="Q695" s="76"/>
    </row>
    <row r="696">
      <c r="C696" s="75"/>
      <c r="E696" s="75"/>
      <c r="F696" s="75"/>
      <c r="K696" s="30"/>
      <c r="P696" s="76"/>
      <c r="Q696" s="76"/>
    </row>
    <row r="697">
      <c r="C697" s="75"/>
      <c r="E697" s="75"/>
      <c r="F697" s="75"/>
      <c r="K697" s="30"/>
      <c r="P697" s="76"/>
      <c r="Q697" s="76"/>
    </row>
    <row r="698">
      <c r="C698" s="75"/>
      <c r="E698" s="75"/>
      <c r="F698" s="75"/>
      <c r="K698" s="30"/>
      <c r="P698" s="76"/>
      <c r="Q698" s="76"/>
    </row>
    <row r="699">
      <c r="C699" s="75"/>
      <c r="E699" s="75"/>
      <c r="F699" s="75"/>
      <c r="K699" s="30"/>
      <c r="P699" s="76"/>
      <c r="Q699" s="76"/>
    </row>
    <row r="700">
      <c r="C700" s="75"/>
      <c r="E700" s="75"/>
      <c r="F700" s="75"/>
      <c r="K700" s="30"/>
      <c r="P700" s="76"/>
      <c r="Q700" s="76"/>
    </row>
    <row r="701">
      <c r="C701" s="75"/>
      <c r="E701" s="75"/>
      <c r="F701" s="75"/>
      <c r="K701" s="30"/>
      <c r="P701" s="76"/>
      <c r="Q701" s="76"/>
    </row>
    <row r="702">
      <c r="C702" s="75"/>
      <c r="E702" s="75"/>
      <c r="F702" s="75"/>
      <c r="K702" s="30"/>
      <c r="P702" s="76"/>
      <c r="Q702" s="76"/>
    </row>
    <row r="703">
      <c r="C703" s="75"/>
      <c r="E703" s="75"/>
      <c r="F703" s="75"/>
      <c r="K703" s="30"/>
      <c r="P703" s="76"/>
      <c r="Q703" s="76"/>
    </row>
    <row r="704">
      <c r="C704" s="75"/>
      <c r="E704" s="75"/>
      <c r="F704" s="75"/>
      <c r="K704" s="30"/>
      <c r="P704" s="76"/>
      <c r="Q704" s="76"/>
    </row>
    <row r="705">
      <c r="C705" s="75"/>
      <c r="E705" s="75"/>
      <c r="F705" s="75"/>
      <c r="K705" s="30"/>
      <c r="P705" s="76"/>
      <c r="Q705" s="76"/>
    </row>
    <row r="706">
      <c r="C706" s="75"/>
      <c r="E706" s="75"/>
      <c r="F706" s="75"/>
      <c r="K706" s="30"/>
      <c r="P706" s="76"/>
      <c r="Q706" s="76"/>
    </row>
    <row r="707">
      <c r="C707" s="75"/>
      <c r="E707" s="75"/>
      <c r="F707" s="75"/>
      <c r="K707" s="30"/>
      <c r="P707" s="76"/>
      <c r="Q707" s="76"/>
    </row>
    <row r="708">
      <c r="C708" s="75"/>
      <c r="E708" s="75"/>
      <c r="F708" s="75"/>
      <c r="K708" s="30"/>
      <c r="P708" s="76"/>
      <c r="Q708" s="76"/>
    </row>
    <row r="709">
      <c r="C709" s="75"/>
      <c r="E709" s="75"/>
      <c r="F709" s="75"/>
      <c r="K709" s="30"/>
      <c r="P709" s="76"/>
      <c r="Q709" s="76"/>
    </row>
    <row r="710">
      <c r="C710" s="75"/>
      <c r="E710" s="75"/>
      <c r="F710" s="75"/>
      <c r="K710" s="30"/>
      <c r="P710" s="76"/>
      <c r="Q710" s="76"/>
    </row>
    <row r="711">
      <c r="C711" s="75"/>
      <c r="E711" s="75"/>
      <c r="F711" s="75"/>
      <c r="K711" s="30"/>
      <c r="P711" s="76"/>
      <c r="Q711" s="76"/>
    </row>
    <row r="712">
      <c r="C712" s="75"/>
      <c r="E712" s="75"/>
      <c r="F712" s="75"/>
      <c r="K712" s="30"/>
      <c r="P712" s="76"/>
      <c r="Q712" s="76"/>
    </row>
    <row r="713">
      <c r="C713" s="75"/>
      <c r="E713" s="75"/>
      <c r="F713" s="75"/>
      <c r="K713" s="30"/>
      <c r="P713" s="76"/>
      <c r="Q713" s="76"/>
    </row>
    <row r="714">
      <c r="C714" s="75"/>
      <c r="E714" s="75"/>
      <c r="F714" s="75"/>
      <c r="K714" s="30"/>
      <c r="P714" s="76"/>
      <c r="Q714" s="76"/>
    </row>
    <row r="715">
      <c r="C715" s="75"/>
      <c r="E715" s="75"/>
      <c r="F715" s="75"/>
      <c r="K715" s="30"/>
      <c r="P715" s="76"/>
      <c r="Q715" s="76"/>
    </row>
    <row r="716">
      <c r="C716" s="75"/>
      <c r="E716" s="75"/>
      <c r="F716" s="75"/>
      <c r="K716" s="30"/>
      <c r="P716" s="76"/>
      <c r="Q716" s="76"/>
    </row>
    <row r="717">
      <c r="C717" s="75"/>
      <c r="E717" s="75"/>
      <c r="F717" s="75"/>
      <c r="K717" s="30"/>
      <c r="P717" s="76"/>
      <c r="Q717" s="76"/>
    </row>
    <row r="718">
      <c r="C718" s="75"/>
      <c r="E718" s="75"/>
      <c r="F718" s="75"/>
      <c r="K718" s="30"/>
      <c r="P718" s="76"/>
      <c r="Q718" s="76"/>
    </row>
    <row r="719">
      <c r="C719" s="75"/>
      <c r="E719" s="75"/>
      <c r="F719" s="75"/>
      <c r="K719" s="30"/>
      <c r="P719" s="76"/>
      <c r="Q719" s="76"/>
    </row>
    <row r="720">
      <c r="C720" s="75"/>
      <c r="E720" s="75"/>
      <c r="F720" s="75"/>
      <c r="K720" s="30"/>
      <c r="P720" s="76"/>
      <c r="Q720" s="76"/>
    </row>
    <row r="721">
      <c r="C721" s="75"/>
      <c r="E721" s="75"/>
      <c r="F721" s="75"/>
      <c r="K721" s="30"/>
      <c r="P721" s="76"/>
      <c r="Q721" s="76"/>
    </row>
    <row r="722">
      <c r="C722" s="75"/>
      <c r="E722" s="75"/>
      <c r="F722" s="75"/>
      <c r="K722" s="30"/>
      <c r="P722" s="76"/>
      <c r="Q722" s="76"/>
    </row>
    <row r="723">
      <c r="C723" s="75"/>
      <c r="E723" s="75"/>
      <c r="F723" s="75"/>
      <c r="K723" s="30"/>
      <c r="P723" s="76"/>
      <c r="Q723" s="76"/>
    </row>
    <row r="724">
      <c r="C724" s="75"/>
      <c r="E724" s="75"/>
      <c r="F724" s="75"/>
      <c r="K724" s="30"/>
      <c r="P724" s="76"/>
      <c r="Q724" s="76"/>
    </row>
    <row r="725">
      <c r="C725" s="75"/>
      <c r="E725" s="75"/>
      <c r="F725" s="75"/>
      <c r="K725" s="30"/>
      <c r="P725" s="76"/>
      <c r="Q725" s="76"/>
    </row>
    <row r="726">
      <c r="C726" s="75"/>
      <c r="E726" s="75"/>
      <c r="F726" s="75"/>
      <c r="K726" s="30"/>
      <c r="P726" s="76"/>
      <c r="Q726" s="76"/>
    </row>
    <row r="727">
      <c r="C727" s="75"/>
      <c r="E727" s="75"/>
      <c r="F727" s="75"/>
      <c r="K727" s="30"/>
      <c r="P727" s="76"/>
      <c r="Q727" s="76"/>
    </row>
    <row r="728">
      <c r="C728" s="75"/>
      <c r="E728" s="75"/>
      <c r="F728" s="75"/>
      <c r="K728" s="30"/>
      <c r="P728" s="76"/>
      <c r="Q728" s="76"/>
    </row>
    <row r="729">
      <c r="C729" s="75"/>
      <c r="E729" s="75"/>
      <c r="F729" s="75"/>
      <c r="K729" s="30"/>
      <c r="P729" s="76"/>
      <c r="Q729" s="76"/>
    </row>
    <row r="730">
      <c r="C730" s="75"/>
      <c r="E730" s="75"/>
      <c r="F730" s="75"/>
      <c r="K730" s="30"/>
      <c r="P730" s="76"/>
      <c r="Q730" s="76"/>
    </row>
    <row r="731">
      <c r="C731" s="75"/>
      <c r="E731" s="75"/>
      <c r="F731" s="75"/>
      <c r="K731" s="30"/>
      <c r="P731" s="76"/>
      <c r="Q731" s="76"/>
    </row>
    <row r="732">
      <c r="C732" s="75"/>
      <c r="E732" s="75"/>
      <c r="F732" s="75"/>
      <c r="K732" s="30"/>
      <c r="P732" s="76"/>
      <c r="Q732" s="76"/>
    </row>
    <row r="733">
      <c r="C733" s="75"/>
      <c r="E733" s="75"/>
      <c r="F733" s="75"/>
      <c r="K733" s="30"/>
      <c r="P733" s="76"/>
      <c r="Q733" s="76"/>
    </row>
    <row r="734">
      <c r="C734" s="75"/>
      <c r="E734" s="75"/>
      <c r="F734" s="75"/>
      <c r="K734" s="30"/>
      <c r="P734" s="76"/>
      <c r="Q734" s="76"/>
    </row>
    <row r="735">
      <c r="C735" s="75"/>
      <c r="E735" s="75"/>
      <c r="F735" s="75"/>
      <c r="K735" s="30"/>
      <c r="P735" s="76"/>
      <c r="Q735" s="76"/>
    </row>
    <row r="736">
      <c r="C736" s="75"/>
      <c r="E736" s="75"/>
      <c r="F736" s="75"/>
      <c r="K736" s="30"/>
      <c r="P736" s="76"/>
      <c r="Q736" s="76"/>
    </row>
    <row r="737">
      <c r="C737" s="75"/>
      <c r="E737" s="75"/>
      <c r="F737" s="75"/>
      <c r="K737" s="30"/>
      <c r="P737" s="76"/>
      <c r="Q737" s="76"/>
    </row>
    <row r="738">
      <c r="C738" s="75"/>
      <c r="E738" s="75"/>
      <c r="F738" s="75"/>
      <c r="K738" s="30"/>
      <c r="P738" s="76"/>
      <c r="Q738" s="76"/>
    </row>
    <row r="739">
      <c r="C739" s="75"/>
      <c r="E739" s="75"/>
      <c r="F739" s="75"/>
      <c r="K739" s="30"/>
      <c r="P739" s="76"/>
      <c r="Q739" s="76"/>
    </row>
    <row r="740">
      <c r="C740" s="75"/>
      <c r="E740" s="75"/>
      <c r="F740" s="75"/>
      <c r="K740" s="30"/>
      <c r="P740" s="76"/>
      <c r="Q740" s="76"/>
    </row>
    <row r="741">
      <c r="C741" s="75"/>
      <c r="E741" s="75"/>
      <c r="F741" s="75"/>
      <c r="K741" s="30"/>
      <c r="P741" s="76"/>
      <c r="Q741" s="76"/>
    </row>
    <row r="742">
      <c r="C742" s="75"/>
      <c r="E742" s="75"/>
      <c r="F742" s="75"/>
      <c r="K742" s="30"/>
      <c r="P742" s="76"/>
      <c r="Q742" s="76"/>
    </row>
    <row r="743">
      <c r="C743" s="75"/>
      <c r="E743" s="75"/>
      <c r="F743" s="75"/>
      <c r="K743" s="30"/>
      <c r="P743" s="76"/>
      <c r="Q743" s="76"/>
    </row>
    <row r="744">
      <c r="C744" s="75"/>
      <c r="E744" s="75"/>
      <c r="F744" s="75"/>
      <c r="K744" s="30"/>
      <c r="P744" s="76"/>
      <c r="Q744" s="76"/>
    </row>
    <row r="745">
      <c r="C745" s="75"/>
      <c r="E745" s="75"/>
      <c r="F745" s="75"/>
      <c r="K745" s="30"/>
      <c r="P745" s="76"/>
      <c r="Q745" s="76"/>
    </row>
    <row r="746">
      <c r="C746" s="75"/>
      <c r="E746" s="75"/>
      <c r="F746" s="75"/>
      <c r="K746" s="30"/>
      <c r="P746" s="76"/>
      <c r="Q746" s="76"/>
    </row>
    <row r="747">
      <c r="C747" s="75"/>
      <c r="E747" s="75"/>
      <c r="F747" s="75"/>
      <c r="K747" s="30"/>
      <c r="P747" s="76"/>
      <c r="Q747" s="76"/>
    </row>
    <row r="748">
      <c r="C748" s="75"/>
      <c r="E748" s="75"/>
      <c r="F748" s="75"/>
      <c r="K748" s="30"/>
      <c r="P748" s="76"/>
      <c r="Q748" s="76"/>
    </row>
    <row r="749">
      <c r="C749" s="75"/>
      <c r="E749" s="75"/>
      <c r="F749" s="75"/>
      <c r="K749" s="30"/>
      <c r="P749" s="76"/>
      <c r="Q749" s="76"/>
    </row>
    <row r="750">
      <c r="C750" s="75"/>
      <c r="E750" s="75"/>
      <c r="F750" s="75"/>
      <c r="K750" s="30"/>
      <c r="P750" s="76"/>
      <c r="Q750" s="76"/>
    </row>
    <row r="751">
      <c r="C751" s="75"/>
      <c r="E751" s="75"/>
      <c r="F751" s="75"/>
      <c r="K751" s="30"/>
      <c r="P751" s="76"/>
      <c r="Q751" s="76"/>
    </row>
    <row r="752">
      <c r="C752" s="75"/>
      <c r="E752" s="75"/>
      <c r="F752" s="75"/>
      <c r="K752" s="30"/>
      <c r="P752" s="76"/>
      <c r="Q752" s="76"/>
    </row>
    <row r="753">
      <c r="C753" s="75"/>
      <c r="E753" s="75"/>
      <c r="F753" s="75"/>
      <c r="K753" s="30"/>
      <c r="P753" s="76"/>
      <c r="Q753" s="76"/>
    </row>
    <row r="754">
      <c r="C754" s="75"/>
      <c r="E754" s="75"/>
      <c r="F754" s="75"/>
      <c r="K754" s="30"/>
      <c r="P754" s="76"/>
      <c r="Q754" s="76"/>
    </row>
    <row r="755">
      <c r="C755" s="75"/>
      <c r="E755" s="75"/>
      <c r="F755" s="75"/>
      <c r="K755" s="30"/>
      <c r="P755" s="76"/>
      <c r="Q755" s="76"/>
    </row>
    <row r="756">
      <c r="C756" s="75"/>
      <c r="E756" s="75"/>
      <c r="F756" s="75"/>
      <c r="K756" s="30"/>
      <c r="P756" s="76"/>
      <c r="Q756" s="76"/>
    </row>
    <row r="757">
      <c r="C757" s="75"/>
      <c r="E757" s="75"/>
      <c r="F757" s="75"/>
      <c r="K757" s="30"/>
      <c r="P757" s="76"/>
      <c r="Q757" s="76"/>
    </row>
    <row r="758">
      <c r="C758" s="75"/>
      <c r="E758" s="75"/>
      <c r="F758" s="75"/>
      <c r="K758" s="30"/>
      <c r="P758" s="76"/>
      <c r="Q758" s="76"/>
    </row>
    <row r="759">
      <c r="C759" s="75"/>
      <c r="E759" s="75"/>
      <c r="F759" s="75"/>
      <c r="K759" s="30"/>
      <c r="P759" s="76"/>
      <c r="Q759" s="76"/>
    </row>
    <row r="760">
      <c r="C760" s="75"/>
      <c r="E760" s="75"/>
      <c r="F760" s="75"/>
      <c r="K760" s="30"/>
      <c r="P760" s="76"/>
      <c r="Q760" s="76"/>
    </row>
    <row r="761">
      <c r="C761" s="75"/>
      <c r="E761" s="75"/>
      <c r="F761" s="75"/>
      <c r="K761" s="30"/>
      <c r="P761" s="76"/>
      <c r="Q761" s="76"/>
    </row>
    <row r="762">
      <c r="C762" s="75"/>
      <c r="E762" s="75"/>
      <c r="F762" s="75"/>
      <c r="K762" s="30"/>
      <c r="P762" s="76"/>
      <c r="Q762" s="76"/>
    </row>
    <row r="763">
      <c r="C763" s="75"/>
      <c r="E763" s="75"/>
      <c r="F763" s="75"/>
      <c r="K763" s="30"/>
      <c r="P763" s="76"/>
      <c r="Q763" s="76"/>
    </row>
    <row r="764">
      <c r="C764" s="75"/>
      <c r="E764" s="75"/>
      <c r="F764" s="75"/>
      <c r="K764" s="30"/>
      <c r="P764" s="76"/>
      <c r="Q764" s="76"/>
    </row>
    <row r="765">
      <c r="C765" s="75"/>
      <c r="E765" s="75"/>
      <c r="F765" s="75"/>
      <c r="K765" s="30"/>
      <c r="P765" s="76"/>
      <c r="Q765" s="76"/>
    </row>
    <row r="766">
      <c r="C766" s="75"/>
      <c r="E766" s="75"/>
      <c r="F766" s="75"/>
      <c r="K766" s="30"/>
      <c r="P766" s="76"/>
      <c r="Q766" s="76"/>
    </row>
    <row r="767">
      <c r="C767" s="75"/>
      <c r="E767" s="75"/>
      <c r="F767" s="75"/>
      <c r="K767" s="30"/>
      <c r="P767" s="76"/>
      <c r="Q767" s="76"/>
    </row>
    <row r="768">
      <c r="C768" s="75"/>
      <c r="E768" s="75"/>
      <c r="F768" s="75"/>
      <c r="K768" s="30"/>
      <c r="P768" s="76"/>
      <c r="Q768" s="76"/>
    </row>
    <row r="769">
      <c r="C769" s="75"/>
      <c r="E769" s="75"/>
      <c r="F769" s="75"/>
      <c r="K769" s="30"/>
      <c r="P769" s="76"/>
      <c r="Q769" s="76"/>
    </row>
    <row r="770">
      <c r="C770" s="75"/>
      <c r="E770" s="75"/>
      <c r="F770" s="75"/>
      <c r="K770" s="30"/>
      <c r="P770" s="76"/>
      <c r="Q770" s="76"/>
    </row>
    <row r="771">
      <c r="C771" s="75"/>
      <c r="E771" s="75"/>
      <c r="F771" s="75"/>
      <c r="K771" s="30"/>
      <c r="P771" s="76"/>
      <c r="Q771" s="76"/>
    </row>
    <row r="772">
      <c r="C772" s="75"/>
      <c r="E772" s="75"/>
      <c r="F772" s="75"/>
      <c r="K772" s="30"/>
      <c r="P772" s="76"/>
      <c r="Q772" s="76"/>
    </row>
    <row r="773">
      <c r="C773" s="75"/>
      <c r="E773" s="75"/>
      <c r="F773" s="75"/>
      <c r="K773" s="30"/>
      <c r="P773" s="76"/>
      <c r="Q773" s="76"/>
    </row>
    <row r="774">
      <c r="C774" s="75"/>
      <c r="E774" s="75"/>
      <c r="F774" s="75"/>
      <c r="K774" s="30"/>
      <c r="P774" s="76"/>
      <c r="Q774" s="76"/>
    </row>
    <row r="775">
      <c r="C775" s="75"/>
      <c r="E775" s="75"/>
      <c r="F775" s="75"/>
      <c r="K775" s="30"/>
      <c r="P775" s="76"/>
      <c r="Q775" s="76"/>
    </row>
    <row r="776">
      <c r="C776" s="75"/>
      <c r="E776" s="75"/>
      <c r="F776" s="75"/>
      <c r="K776" s="30"/>
      <c r="P776" s="76"/>
      <c r="Q776" s="76"/>
    </row>
    <row r="777">
      <c r="C777" s="75"/>
      <c r="E777" s="75"/>
      <c r="F777" s="75"/>
      <c r="K777" s="30"/>
      <c r="P777" s="76"/>
      <c r="Q777" s="76"/>
    </row>
    <row r="778">
      <c r="C778" s="75"/>
      <c r="E778" s="75"/>
      <c r="F778" s="75"/>
      <c r="K778" s="30"/>
      <c r="P778" s="76"/>
      <c r="Q778" s="76"/>
    </row>
    <row r="779">
      <c r="C779" s="75"/>
      <c r="E779" s="75"/>
      <c r="F779" s="75"/>
      <c r="K779" s="30"/>
      <c r="P779" s="76"/>
      <c r="Q779" s="76"/>
    </row>
    <row r="780">
      <c r="C780" s="75"/>
      <c r="E780" s="75"/>
      <c r="F780" s="75"/>
      <c r="K780" s="30"/>
      <c r="P780" s="76"/>
      <c r="Q780" s="76"/>
    </row>
    <row r="781">
      <c r="C781" s="75"/>
      <c r="E781" s="75"/>
      <c r="F781" s="75"/>
      <c r="K781" s="30"/>
      <c r="P781" s="76"/>
      <c r="Q781" s="76"/>
    </row>
    <row r="782">
      <c r="C782" s="75"/>
      <c r="E782" s="75"/>
      <c r="F782" s="75"/>
      <c r="K782" s="30"/>
      <c r="P782" s="76"/>
      <c r="Q782" s="76"/>
    </row>
    <row r="783">
      <c r="C783" s="75"/>
      <c r="E783" s="75"/>
      <c r="F783" s="75"/>
      <c r="K783" s="30"/>
      <c r="P783" s="76"/>
      <c r="Q783" s="76"/>
    </row>
    <row r="784">
      <c r="C784" s="75"/>
      <c r="E784" s="75"/>
      <c r="F784" s="75"/>
      <c r="K784" s="30"/>
      <c r="P784" s="76"/>
      <c r="Q784" s="76"/>
    </row>
    <row r="785">
      <c r="C785" s="75"/>
      <c r="E785" s="75"/>
      <c r="F785" s="75"/>
      <c r="K785" s="30"/>
      <c r="P785" s="76"/>
      <c r="Q785" s="76"/>
    </row>
    <row r="786">
      <c r="C786" s="75"/>
      <c r="E786" s="75"/>
      <c r="F786" s="75"/>
      <c r="K786" s="30"/>
      <c r="P786" s="76"/>
      <c r="Q786" s="76"/>
    </row>
    <row r="787">
      <c r="C787" s="75"/>
      <c r="E787" s="75"/>
      <c r="F787" s="75"/>
      <c r="K787" s="30"/>
      <c r="P787" s="76"/>
      <c r="Q787" s="76"/>
    </row>
    <row r="788">
      <c r="C788" s="75"/>
      <c r="E788" s="75"/>
      <c r="F788" s="75"/>
      <c r="K788" s="30"/>
      <c r="P788" s="76"/>
      <c r="Q788" s="76"/>
    </row>
    <row r="789">
      <c r="C789" s="75"/>
      <c r="E789" s="75"/>
      <c r="F789" s="75"/>
      <c r="K789" s="30"/>
      <c r="P789" s="76"/>
      <c r="Q789" s="76"/>
    </row>
    <row r="790">
      <c r="C790" s="75"/>
      <c r="E790" s="75"/>
      <c r="F790" s="75"/>
      <c r="K790" s="30"/>
      <c r="P790" s="76"/>
      <c r="Q790" s="76"/>
    </row>
    <row r="791">
      <c r="C791" s="75"/>
      <c r="E791" s="75"/>
      <c r="F791" s="75"/>
      <c r="K791" s="30"/>
      <c r="P791" s="76"/>
      <c r="Q791" s="76"/>
    </row>
    <row r="792">
      <c r="C792" s="75"/>
      <c r="E792" s="75"/>
      <c r="F792" s="75"/>
      <c r="K792" s="30"/>
      <c r="P792" s="76"/>
      <c r="Q792" s="76"/>
    </row>
    <row r="793">
      <c r="C793" s="75"/>
      <c r="E793" s="75"/>
      <c r="F793" s="75"/>
      <c r="K793" s="30"/>
      <c r="P793" s="76"/>
      <c r="Q793" s="76"/>
    </row>
    <row r="794">
      <c r="C794" s="75"/>
      <c r="E794" s="75"/>
      <c r="F794" s="75"/>
      <c r="K794" s="30"/>
      <c r="P794" s="76"/>
      <c r="Q794" s="76"/>
    </row>
    <row r="795">
      <c r="C795" s="75"/>
      <c r="E795" s="75"/>
      <c r="F795" s="75"/>
      <c r="K795" s="30"/>
      <c r="P795" s="76"/>
      <c r="Q795" s="76"/>
    </row>
    <row r="796">
      <c r="C796" s="75"/>
      <c r="E796" s="75"/>
      <c r="F796" s="75"/>
      <c r="K796" s="30"/>
      <c r="P796" s="76"/>
      <c r="Q796" s="76"/>
    </row>
    <row r="797">
      <c r="C797" s="75"/>
      <c r="E797" s="75"/>
      <c r="F797" s="75"/>
      <c r="K797" s="30"/>
      <c r="P797" s="76"/>
      <c r="Q797" s="76"/>
    </row>
    <row r="798">
      <c r="C798" s="75"/>
      <c r="E798" s="75"/>
      <c r="F798" s="75"/>
      <c r="K798" s="30"/>
      <c r="P798" s="76"/>
      <c r="Q798" s="76"/>
    </row>
    <row r="799">
      <c r="C799" s="75"/>
      <c r="E799" s="75"/>
      <c r="F799" s="75"/>
      <c r="K799" s="30"/>
      <c r="P799" s="76"/>
      <c r="Q799" s="76"/>
    </row>
    <row r="800">
      <c r="C800" s="75"/>
      <c r="E800" s="75"/>
      <c r="F800" s="75"/>
      <c r="K800" s="30"/>
      <c r="P800" s="76"/>
      <c r="Q800" s="76"/>
    </row>
    <row r="801">
      <c r="C801" s="75"/>
      <c r="E801" s="75"/>
      <c r="F801" s="75"/>
      <c r="K801" s="30"/>
      <c r="P801" s="76"/>
      <c r="Q801" s="76"/>
    </row>
    <row r="802">
      <c r="C802" s="75"/>
      <c r="E802" s="75"/>
      <c r="F802" s="75"/>
      <c r="K802" s="30"/>
      <c r="P802" s="76"/>
      <c r="Q802" s="76"/>
    </row>
    <row r="803">
      <c r="C803" s="75"/>
      <c r="E803" s="75"/>
      <c r="F803" s="75"/>
      <c r="K803" s="30"/>
      <c r="P803" s="76"/>
      <c r="Q803" s="76"/>
    </row>
    <row r="804">
      <c r="C804" s="75"/>
      <c r="E804" s="75"/>
      <c r="F804" s="75"/>
      <c r="K804" s="30"/>
      <c r="P804" s="76"/>
      <c r="Q804" s="76"/>
    </row>
    <row r="805">
      <c r="C805" s="75"/>
      <c r="E805" s="75"/>
      <c r="F805" s="75"/>
      <c r="K805" s="30"/>
      <c r="P805" s="76"/>
      <c r="Q805" s="76"/>
    </row>
    <row r="806">
      <c r="C806" s="75"/>
      <c r="E806" s="75"/>
      <c r="F806" s="75"/>
      <c r="K806" s="30"/>
      <c r="P806" s="76"/>
      <c r="Q806" s="76"/>
    </row>
    <row r="807">
      <c r="C807" s="75"/>
      <c r="E807" s="75"/>
      <c r="F807" s="75"/>
      <c r="K807" s="30"/>
      <c r="P807" s="76"/>
      <c r="Q807" s="76"/>
    </row>
    <row r="808">
      <c r="C808" s="75"/>
      <c r="E808" s="75"/>
      <c r="F808" s="75"/>
      <c r="K808" s="30"/>
      <c r="P808" s="76"/>
      <c r="Q808" s="76"/>
    </row>
    <row r="809">
      <c r="C809" s="75"/>
      <c r="E809" s="75"/>
      <c r="F809" s="75"/>
      <c r="K809" s="30"/>
      <c r="P809" s="76"/>
      <c r="Q809" s="76"/>
    </row>
    <row r="810">
      <c r="C810" s="75"/>
      <c r="E810" s="75"/>
      <c r="F810" s="75"/>
      <c r="K810" s="30"/>
      <c r="P810" s="76"/>
      <c r="Q810" s="76"/>
    </row>
    <row r="811">
      <c r="C811" s="75"/>
      <c r="E811" s="75"/>
      <c r="F811" s="75"/>
      <c r="K811" s="30"/>
      <c r="P811" s="76"/>
      <c r="Q811" s="76"/>
    </row>
    <row r="812">
      <c r="C812" s="75"/>
      <c r="E812" s="75"/>
      <c r="F812" s="75"/>
      <c r="K812" s="30"/>
      <c r="P812" s="76"/>
      <c r="Q812" s="76"/>
    </row>
    <row r="813">
      <c r="C813" s="75"/>
      <c r="E813" s="75"/>
      <c r="F813" s="75"/>
      <c r="K813" s="30"/>
      <c r="P813" s="76"/>
      <c r="Q813" s="76"/>
    </row>
    <row r="814">
      <c r="C814" s="75"/>
      <c r="E814" s="75"/>
      <c r="F814" s="75"/>
      <c r="K814" s="30"/>
      <c r="P814" s="76"/>
      <c r="Q814" s="76"/>
    </row>
    <row r="815">
      <c r="C815" s="75"/>
      <c r="E815" s="75"/>
      <c r="F815" s="75"/>
      <c r="K815" s="30"/>
      <c r="P815" s="76"/>
      <c r="Q815" s="76"/>
    </row>
    <row r="816">
      <c r="C816" s="75"/>
      <c r="E816" s="75"/>
      <c r="F816" s="75"/>
      <c r="K816" s="30"/>
      <c r="P816" s="76"/>
      <c r="Q816" s="76"/>
    </row>
    <row r="817">
      <c r="C817" s="75"/>
      <c r="E817" s="75"/>
      <c r="F817" s="75"/>
      <c r="K817" s="30"/>
      <c r="P817" s="76"/>
      <c r="Q817" s="76"/>
    </row>
    <row r="818">
      <c r="C818" s="75"/>
      <c r="E818" s="75"/>
      <c r="F818" s="75"/>
      <c r="K818" s="30"/>
      <c r="P818" s="76"/>
      <c r="Q818" s="76"/>
    </row>
    <row r="819">
      <c r="C819" s="75"/>
      <c r="E819" s="75"/>
      <c r="F819" s="75"/>
      <c r="K819" s="30"/>
      <c r="P819" s="76"/>
      <c r="Q819" s="76"/>
    </row>
    <row r="820">
      <c r="C820" s="75"/>
      <c r="E820" s="75"/>
      <c r="F820" s="75"/>
      <c r="K820" s="30"/>
      <c r="P820" s="76"/>
      <c r="Q820" s="76"/>
    </row>
    <row r="821">
      <c r="C821" s="75"/>
      <c r="E821" s="75"/>
      <c r="F821" s="75"/>
      <c r="K821" s="30"/>
      <c r="P821" s="76"/>
      <c r="Q821" s="76"/>
    </row>
    <row r="822">
      <c r="C822" s="75"/>
      <c r="E822" s="75"/>
      <c r="F822" s="75"/>
      <c r="K822" s="30"/>
      <c r="P822" s="76"/>
      <c r="Q822" s="76"/>
    </row>
    <row r="823">
      <c r="C823" s="75"/>
      <c r="E823" s="75"/>
      <c r="F823" s="75"/>
      <c r="K823" s="30"/>
      <c r="P823" s="76"/>
      <c r="Q823" s="76"/>
    </row>
    <row r="824">
      <c r="C824" s="75"/>
      <c r="E824" s="75"/>
      <c r="F824" s="75"/>
      <c r="K824" s="30"/>
      <c r="P824" s="76"/>
      <c r="Q824" s="76"/>
    </row>
    <row r="825">
      <c r="C825" s="75"/>
      <c r="E825" s="75"/>
      <c r="F825" s="75"/>
      <c r="K825" s="30"/>
      <c r="P825" s="76"/>
      <c r="Q825" s="76"/>
    </row>
    <row r="826">
      <c r="C826" s="75"/>
      <c r="E826" s="75"/>
      <c r="F826" s="75"/>
      <c r="K826" s="30"/>
      <c r="P826" s="76"/>
      <c r="Q826" s="76"/>
    </row>
    <row r="827">
      <c r="C827" s="75"/>
      <c r="E827" s="75"/>
      <c r="F827" s="75"/>
      <c r="K827" s="30"/>
      <c r="P827" s="76"/>
      <c r="Q827" s="76"/>
    </row>
    <row r="828">
      <c r="C828" s="75"/>
      <c r="E828" s="75"/>
      <c r="F828" s="75"/>
      <c r="K828" s="30"/>
      <c r="P828" s="76"/>
      <c r="Q828" s="76"/>
    </row>
    <row r="829">
      <c r="C829" s="75"/>
      <c r="E829" s="75"/>
      <c r="F829" s="75"/>
      <c r="K829" s="30"/>
      <c r="P829" s="76"/>
      <c r="Q829" s="76"/>
    </row>
    <row r="830">
      <c r="C830" s="75"/>
      <c r="E830" s="75"/>
      <c r="F830" s="75"/>
      <c r="K830" s="30"/>
      <c r="P830" s="76"/>
      <c r="Q830" s="76"/>
    </row>
    <row r="831">
      <c r="C831" s="75"/>
      <c r="E831" s="75"/>
      <c r="F831" s="75"/>
      <c r="K831" s="30"/>
      <c r="P831" s="76"/>
      <c r="Q831" s="76"/>
    </row>
    <row r="832">
      <c r="C832" s="75"/>
      <c r="E832" s="75"/>
      <c r="F832" s="75"/>
      <c r="K832" s="30"/>
      <c r="P832" s="76"/>
      <c r="Q832" s="76"/>
    </row>
    <row r="833">
      <c r="C833" s="75"/>
      <c r="E833" s="75"/>
      <c r="F833" s="75"/>
      <c r="K833" s="30"/>
      <c r="P833" s="76"/>
      <c r="Q833" s="76"/>
    </row>
    <row r="834">
      <c r="C834" s="75"/>
      <c r="E834" s="75"/>
      <c r="F834" s="75"/>
      <c r="K834" s="30"/>
      <c r="P834" s="76"/>
      <c r="Q834" s="76"/>
    </row>
    <row r="835">
      <c r="C835" s="75"/>
      <c r="E835" s="75"/>
      <c r="F835" s="75"/>
      <c r="K835" s="30"/>
      <c r="P835" s="76"/>
      <c r="Q835" s="76"/>
    </row>
    <row r="836">
      <c r="C836" s="75"/>
      <c r="E836" s="75"/>
      <c r="F836" s="75"/>
      <c r="K836" s="30"/>
      <c r="P836" s="76"/>
      <c r="Q836" s="76"/>
    </row>
    <row r="837">
      <c r="C837" s="75"/>
      <c r="E837" s="75"/>
      <c r="F837" s="75"/>
      <c r="K837" s="30"/>
      <c r="P837" s="76"/>
      <c r="Q837" s="76"/>
    </row>
    <row r="838">
      <c r="C838" s="75"/>
      <c r="E838" s="75"/>
      <c r="F838" s="75"/>
      <c r="K838" s="30"/>
      <c r="P838" s="76"/>
      <c r="Q838" s="76"/>
    </row>
    <row r="839">
      <c r="C839" s="75"/>
      <c r="E839" s="75"/>
      <c r="F839" s="75"/>
      <c r="K839" s="30"/>
      <c r="P839" s="76"/>
      <c r="Q839" s="76"/>
    </row>
    <row r="840">
      <c r="C840" s="75"/>
      <c r="E840" s="75"/>
      <c r="F840" s="75"/>
      <c r="K840" s="30"/>
      <c r="P840" s="76"/>
      <c r="Q840" s="76"/>
    </row>
    <row r="841">
      <c r="C841" s="75"/>
      <c r="E841" s="75"/>
      <c r="F841" s="75"/>
      <c r="K841" s="30"/>
      <c r="P841" s="76"/>
      <c r="Q841" s="76"/>
    </row>
    <row r="842">
      <c r="C842" s="75"/>
      <c r="E842" s="75"/>
      <c r="F842" s="75"/>
      <c r="K842" s="30"/>
      <c r="P842" s="76"/>
      <c r="Q842" s="76"/>
    </row>
    <row r="843">
      <c r="C843" s="75"/>
      <c r="E843" s="75"/>
      <c r="F843" s="75"/>
      <c r="K843" s="30"/>
      <c r="P843" s="76"/>
      <c r="Q843" s="76"/>
    </row>
    <row r="844">
      <c r="C844" s="75"/>
      <c r="E844" s="75"/>
      <c r="F844" s="75"/>
      <c r="K844" s="30"/>
      <c r="P844" s="76"/>
      <c r="Q844" s="76"/>
    </row>
    <row r="845">
      <c r="C845" s="75"/>
      <c r="E845" s="75"/>
      <c r="F845" s="75"/>
      <c r="K845" s="30"/>
      <c r="P845" s="76"/>
      <c r="Q845" s="76"/>
    </row>
    <row r="846">
      <c r="C846" s="75"/>
      <c r="E846" s="75"/>
      <c r="F846" s="75"/>
      <c r="K846" s="30"/>
      <c r="P846" s="76"/>
      <c r="Q846" s="76"/>
    </row>
    <row r="847">
      <c r="C847" s="75"/>
      <c r="E847" s="75"/>
      <c r="F847" s="75"/>
      <c r="K847" s="30"/>
      <c r="P847" s="76"/>
      <c r="Q847" s="76"/>
    </row>
    <row r="848">
      <c r="C848" s="75"/>
      <c r="E848" s="75"/>
      <c r="F848" s="75"/>
      <c r="K848" s="30"/>
      <c r="P848" s="76"/>
      <c r="Q848" s="76"/>
    </row>
    <row r="849">
      <c r="C849" s="75"/>
      <c r="E849" s="75"/>
      <c r="F849" s="75"/>
      <c r="K849" s="30"/>
      <c r="P849" s="76"/>
      <c r="Q849" s="76"/>
    </row>
    <row r="850">
      <c r="C850" s="75"/>
      <c r="E850" s="75"/>
      <c r="F850" s="75"/>
      <c r="K850" s="30"/>
      <c r="P850" s="76"/>
      <c r="Q850" s="76"/>
    </row>
    <row r="851">
      <c r="C851" s="75"/>
      <c r="E851" s="75"/>
      <c r="F851" s="75"/>
      <c r="K851" s="30"/>
      <c r="P851" s="76"/>
      <c r="Q851" s="76"/>
    </row>
    <row r="852">
      <c r="C852" s="75"/>
      <c r="E852" s="75"/>
      <c r="F852" s="75"/>
      <c r="K852" s="30"/>
      <c r="P852" s="76"/>
      <c r="Q852" s="76"/>
    </row>
    <row r="853">
      <c r="C853" s="75"/>
      <c r="E853" s="75"/>
      <c r="F853" s="75"/>
      <c r="K853" s="30"/>
      <c r="P853" s="76"/>
      <c r="Q853" s="76"/>
    </row>
    <row r="854">
      <c r="C854" s="75"/>
      <c r="E854" s="75"/>
      <c r="F854" s="75"/>
      <c r="K854" s="30"/>
      <c r="P854" s="76"/>
      <c r="Q854" s="76"/>
    </row>
    <row r="855">
      <c r="C855" s="75"/>
      <c r="E855" s="75"/>
      <c r="F855" s="75"/>
      <c r="K855" s="30"/>
      <c r="P855" s="76"/>
      <c r="Q855" s="76"/>
    </row>
    <row r="856">
      <c r="C856" s="75"/>
      <c r="E856" s="75"/>
      <c r="F856" s="75"/>
      <c r="K856" s="30"/>
      <c r="P856" s="76"/>
      <c r="Q856" s="76"/>
    </row>
    <row r="857">
      <c r="C857" s="75"/>
      <c r="E857" s="75"/>
      <c r="F857" s="75"/>
      <c r="K857" s="30"/>
      <c r="P857" s="76"/>
      <c r="Q857" s="76"/>
    </row>
    <row r="858">
      <c r="C858" s="75"/>
      <c r="E858" s="75"/>
      <c r="F858" s="75"/>
      <c r="K858" s="30"/>
      <c r="P858" s="76"/>
      <c r="Q858" s="76"/>
    </row>
    <row r="859">
      <c r="C859" s="75"/>
      <c r="E859" s="75"/>
      <c r="F859" s="75"/>
      <c r="K859" s="30"/>
      <c r="P859" s="76"/>
      <c r="Q859" s="76"/>
    </row>
    <row r="860">
      <c r="C860" s="75"/>
      <c r="E860" s="75"/>
      <c r="F860" s="75"/>
      <c r="K860" s="30"/>
      <c r="P860" s="76"/>
      <c r="Q860" s="76"/>
    </row>
    <row r="861">
      <c r="C861" s="75"/>
      <c r="E861" s="75"/>
      <c r="F861" s="75"/>
      <c r="K861" s="30"/>
      <c r="P861" s="76"/>
      <c r="Q861" s="76"/>
    </row>
    <row r="862">
      <c r="C862" s="75"/>
      <c r="E862" s="75"/>
      <c r="F862" s="75"/>
      <c r="K862" s="30"/>
      <c r="P862" s="76"/>
      <c r="Q862" s="76"/>
    </row>
    <row r="863">
      <c r="C863" s="75"/>
      <c r="E863" s="75"/>
      <c r="F863" s="75"/>
      <c r="K863" s="30"/>
      <c r="P863" s="76"/>
      <c r="Q863" s="76"/>
    </row>
    <row r="864">
      <c r="C864" s="75"/>
      <c r="E864" s="75"/>
      <c r="F864" s="75"/>
      <c r="K864" s="30"/>
      <c r="P864" s="76"/>
      <c r="Q864" s="76"/>
    </row>
    <row r="865">
      <c r="C865" s="75"/>
      <c r="E865" s="75"/>
      <c r="F865" s="75"/>
      <c r="K865" s="30"/>
      <c r="P865" s="76"/>
      <c r="Q865" s="76"/>
    </row>
    <row r="866">
      <c r="C866" s="75"/>
      <c r="E866" s="75"/>
      <c r="F866" s="75"/>
      <c r="K866" s="30"/>
      <c r="P866" s="76"/>
      <c r="Q866" s="76"/>
    </row>
    <row r="867">
      <c r="C867" s="75"/>
      <c r="E867" s="75"/>
      <c r="F867" s="75"/>
      <c r="K867" s="30"/>
      <c r="P867" s="76"/>
      <c r="Q867" s="76"/>
    </row>
    <row r="868">
      <c r="C868" s="75"/>
      <c r="E868" s="75"/>
      <c r="F868" s="75"/>
      <c r="K868" s="30"/>
      <c r="P868" s="76"/>
      <c r="Q868" s="76"/>
    </row>
    <row r="869">
      <c r="C869" s="75"/>
      <c r="E869" s="75"/>
      <c r="F869" s="75"/>
      <c r="K869" s="30"/>
      <c r="P869" s="76"/>
      <c r="Q869" s="76"/>
    </row>
    <row r="870">
      <c r="C870" s="75"/>
      <c r="E870" s="75"/>
      <c r="F870" s="75"/>
      <c r="K870" s="30"/>
      <c r="P870" s="76"/>
      <c r="Q870" s="76"/>
    </row>
    <row r="871">
      <c r="C871" s="75"/>
      <c r="E871" s="75"/>
      <c r="F871" s="75"/>
      <c r="K871" s="30"/>
      <c r="P871" s="76"/>
      <c r="Q871" s="76"/>
    </row>
    <row r="872">
      <c r="C872" s="75"/>
      <c r="E872" s="75"/>
      <c r="F872" s="75"/>
      <c r="K872" s="30"/>
      <c r="P872" s="76"/>
      <c r="Q872" s="76"/>
    </row>
    <row r="873">
      <c r="C873" s="75"/>
      <c r="E873" s="75"/>
      <c r="F873" s="75"/>
      <c r="K873" s="30"/>
      <c r="P873" s="76"/>
      <c r="Q873" s="76"/>
    </row>
    <row r="874">
      <c r="C874" s="75"/>
      <c r="E874" s="75"/>
      <c r="F874" s="75"/>
      <c r="K874" s="30"/>
      <c r="P874" s="76"/>
      <c r="Q874" s="76"/>
    </row>
    <row r="875">
      <c r="C875" s="75"/>
      <c r="E875" s="75"/>
      <c r="F875" s="75"/>
      <c r="K875" s="30"/>
      <c r="P875" s="76"/>
      <c r="Q875" s="76"/>
    </row>
    <row r="876">
      <c r="C876" s="75"/>
      <c r="E876" s="75"/>
      <c r="F876" s="75"/>
      <c r="K876" s="30"/>
      <c r="P876" s="76"/>
      <c r="Q876" s="76"/>
    </row>
    <row r="877">
      <c r="C877" s="75"/>
      <c r="E877" s="75"/>
      <c r="F877" s="75"/>
      <c r="K877" s="30"/>
      <c r="P877" s="76"/>
      <c r="Q877" s="76"/>
    </row>
    <row r="878">
      <c r="C878" s="75"/>
      <c r="E878" s="75"/>
      <c r="F878" s="75"/>
      <c r="K878" s="30"/>
      <c r="P878" s="76"/>
      <c r="Q878" s="76"/>
    </row>
    <row r="879">
      <c r="C879" s="75"/>
      <c r="E879" s="75"/>
      <c r="F879" s="75"/>
      <c r="K879" s="30"/>
      <c r="P879" s="76"/>
      <c r="Q879" s="76"/>
    </row>
    <row r="880">
      <c r="C880" s="75"/>
      <c r="E880" s="75"/>
      <c r="F880" s="75"/>
      <c r="K880" s="30"/>
      <c r="P880" s="76"/>
      <c r="Q880" s="76"/>
    </row>
    <row r="881">
      <c r="C881" s="75"/>
      <c r="E881" s="75"/>
      <c r="F881" s="75"/>
      <c r="K881" s="30"/>
      <c r="P881" s="76"/>
      <c r="Q881" s="76"/>
    </row>
    <row r="882">
      <c r="C882" s="75"/>
      <c r="E882" s="75"/>
      <c r="F882" s="75"/>
      <c r="K882" s="30"/>
      <c r="P882" s="76"/>
      <c r="Q882" s="76"/>
    </row>
    <row r="883">
      <c r="C883" s="75"/>
      <c r="E883" s="75"/>
      <c r="F883" s="75"/>
      <c r="K883" s="30"/>
      <c r="P883" s="76"/>
      <c r="Q883" s="76"/>
    </row>
    <row r="884">
      <c r="C884" s="75"/>
      <c r="E884" s="75"/>
      <c r="F884" s="75"/>
      <c r="K884" s="30"/>
      <c r="P884" s="76"/>
      <c r="Q884" s="76"/>
    </row>
    <row r="885">
      <c r="C885" s="75"/>
      <c r="E885" s="75"/>
      <c r="F885" s="75"/>
      <c r="K885" s="30"/>
      <c r="P885" s="76"/>
      <c r="Q885" s="76"/>
    </row>
    <row r="886">
      <c r="C886" s="75"/>
      <c r="E886" s="75"/>
      <c r="F886" s="75"/>
      <c r="K886" s="30"/>
      <c r="P886" s="76"/>
      <c r="Q886" s="76"/>
    </row>
    <row r="887">
      <c r="C887" s="75"/>
      <c r="E887" s="75"/>
      <c r="F887" s="75"/>
      <c r="K887" s="30"/>
      <c r="P887" s="76"/>
      <c r="Q887" s="76"/>
    </row>
    <row r="888">
      <c r="C888" s="75"/>
      <c r="E888" s="75"/>
      <c r="F888" s="75"/>
      <c r="K888" s="30"/>
      <c r="P888" s="76"/>
      <c r="Q888" s="76"/>
    </row>
    <row r="889">
      <c r="C889" s="75"/>
      <c r="E889" s="75"/>
      <c r="F889" s="75"/>
      <c r="K889" s="30"/>
      <c r="P889" s="76"/>
      <c r="Q889" s="76"/>
    </row>
    <row r="890">
      <c r="C890" s="75"/>
      <c r="E890" s="75"/>
      <c r="F890" s="75"/>
      <c r="K890" s="30"/>
      <c r="P890" s="76"/>
      <c r="Q890" s="76"/>
    </row>
    <row r="891">
      <c r="C891" s="75"/>
      <c r="E891" s="75"/>
      <c r="F891" s="75"/>
      <c r="K891" s="30"/>
      <c r="P891" s="76"/>
      <c r="Q891" s="76"/>
    </row>
    <row r="892">
      <c r="C892" s="75"/>
      <c r="E892" s="75"/>
      <c r="F892" s="75"/>
      <c r="K892" s="30"/>
      <c r="P892" s="76"/>
      <c r="Q892" s="76"/>
    </row>
    <row r="893">
      <c r="C893" s="75"/>
      <c r="E893" s="75"/>
      <c r="F893" s="75"/>
      <c r="K893" s="30"/>
      <c r="P893" s="76"/>
      <c r="Q893" s="76"/>
    </row>
    <row r="894">
      <c r="C894" s="75"/>
      <c r="E894" s="75"/>
      <c r="F894" s="75"/>
      <c r="K894" s="30"/>
      <c r="P894" s="76"/>
      <c r="Q894" s="76"/>
    </row>
    <row r="895">
      <c r="C895" s="75"/>
      <c r="E895" s="75"/>
      <c r="F895" s="75"/>
      <c r="K895" s="30"/>
      <c r="P895" s="76"/>
      <c r="Q895" s="76"/>
    </row>
    <row r="896">
      <c r="C896" s="75"/>
      <c r="E896" s="75"/>
      <c r="F896" s="75"/>
      <c r="K896" s="30"/>
      <c r="P896" s="76"/>
      <c r="Q896" s="76"/>
    </row>
    <row r="897">
      <c r="C897" s="75"/>
      <c r="E897" s="75"/>
      <c r="F897" s="75"/>
      <c r="K897" s="30"/>
      <c r="P897" s="76"/>
      <c r="Q897" s="76"/>
    </row>
    <row r="898">
      <c r="C898" s="75"/>
      <c r="E898" s="75"/>
      <c r="F898" s="75"/>
      <c r="K898" s="30"/>
      <c r="P898" s="76"/>
      <c r="Q898" s="76"/>
    </row>
    <row r="899">
      <c r="C899" s="75"/>
      <c r="E899" s="75"/>
      <c r="F899" s="75"/>
      <c r="K899" s="30"/>
      <c r="P899" s="76"/>
      <c r="Q899" s="76"/>
    </row>
    <row r="900">
      <c r="C900" s="75"/>
      <c r="E900" s="75"/>
      <c r="F900" s="75"/>
      <c r="K900" s="30"/>
      <c r="P900" s="76"/>
      <c r="Q900" s="76"/>
    </row>
    <row r="901">
      <c r="C901" s="75"/>
      <c r="E901" s="75"/>
      <c r="F901" s="75"/>
      <c r="K901" s="30"/>
      <c r="P901" s="76"/>
      <c r="Q901" s="76"/>
    </row>
    <row r="902">
      <c r="C902" s="75"/>
      <c r="E902" s="75"/>
      <c r="F902" s="75"/>
      <c r="K902" s="30"/>
      <c r="P902" s="76"/>
      <c r="Q902" s="76"/>
    </row>
    <row r="903">
      <c r="C903" s="75"/>
      <c r="E903" s="75"/>
      <c r="F903" s="75"/>
      <c r="K903" s="30"/>
      <c r="P903" s="76"/>
      <c r="Q903" s="76"/>
    </row>
    <row r="904">
      <c r="C904" s="75"/>
      <c r="E904" s="75"/>
      <c r="F904" s="75"/>
      <c r="K904" s="30"/>
      <c r="P904" s="76"/>
      <c r="Q904" s="76"/>
    </row>
    <row r="905">
      <c r="C905" s="75"/>
      <c r="E905" s="75"/>
      <c r="F905" s="75"/>
      <c r="K905" s="30"/>
      <c r="P905" s="76"/>
      <c r="Q905" s="76"/>
    </row>
    <row r="906">
      <c r="C906" s="75"/>
      <c r="E906" s="75"/>
      <c r="F906" s="75"/>
      <c r="K906" s="30"/>
      <c r="P906" s="76"/>
      <c r="Q906" s="76"/>
    </row>
    <row r="907">
      <c r="C907" s="75"/>
      <c r="E907" s="75"/>
      <c r="F907" s="75"/>
      <c r="K907" s="30"/>
      <c r="P907" s="76"/>
      <c r="Q907" s="76"/>
    </row>
    <row r="908">
      <c r="C908" s="75"/>
      <c r="E908" s="75"/>
      <c r="F908" s="75"/>
      <c r="K908" s="30"/>
      <c r="P908" s="76"/>
      <c r="Q908" s="76"/>
    </row>
    <row r="909">
      <c r="C909" s="75"/>
      <c r="E909" s="75"/>
      <c r="F909" s="75"/>
      <c r="K909" s="30"/>
      <c r="P909" s="76"/>
      <c r="Q909" s="76"/>
    </row>
    <row r="910">
      <c r="C910" s="75"/>
      <c r="E910" s="75"/>
      <c r="F910" s="75"/>
      <c r="K910" s="30"/>
      <c r="P910" s="76"/>
      <c r="Q910" s="76"/>
    </row>
    <row r="911">
      <c r="C911" s="75"/>
      <c r="E911" s="75"/>
      <c r="F911" s="75"/>
      <c r="K911" s="30"/>
      <c r="P911" s="76"/>
      <c r="Q911" s="76"/>
    </row>
    <row r="912">
      <c r="C912" s="75"/>
      <c r="E912" s="75"/>
      <c r="F912" s="75"/>
      <c r="K912" s="30"/>
      <c r="P912" s="76"/>
      <c r="Q912" s="76"/>
    </row>
    <row r="913">
      <c r="C913" s="75"/>
      <c r="E913" s="75"/>
      <c r="F913" s="75"/>
      <c r="K913" s="30"/>
      <c r="P913" s="76"/>
      <c r="Q913" s="76"/>
    </row>
    <row r="914">
      <c r="C914" s="75"/>
      <c r="E914" s="75"/>
      <c r="F914" s="75"/>
      <c r="K914" s="30"/>
      <c r="P914" s="76"/>
      <c r="Q914" s="76"/>
    </row>
    <row r="915">
      <c r="C915" s="75"/>
      <c r="E915" s="75"/>
      <c r="F915" s="75"/>
      <c r="K915" s="30"/>
      <c r="P915" s="76"/>
      <c r="Q915" s="76"/>
    </row>
    <row r="916">
      <c r="C916" s="75"/>
      <c r="E916" s="75"/>
      <c r="F916" s="75"/>
      <c r="K916" s="30"/>
      <c r="P916" s="76"/>
      <c r="Q916" s="76"/>
    </row>
    <row r="917">
      <c r="C917" s="75"/>
      <c r="E917" s="75"/>
      <c r="F917" s="75"/>
      <c r="K917" s="30"/>
      <c r="P917" s="76"/>
      <c r="Q917" s="76"/>
    </row>
    <row r="918">
      <c r="C918" s="75"/>
      <c r="E918" s="75"/>
      <c r="F918" s="75"/>
      <c r="K918" s="30"/>
      <c r="P918" s="76"/>
      <c r="Q918" s="76"/>
    </row>
    <row r="919">
      <c r="C919" s="75"/>
      <c r="E919" s="75"/>
      <c r="F919" s="75"/>
      <c r="K919" s="30"/>
      <c r="P919" s="76"/>
      <c r="Q919" s="76"/>
    </row>
    <row r="920">
      <c r="C920" s="75"/>
      <c r="E920" s="75"/>
      <c r="F920" s="75"/>
      <c r="K920" s="30"/>
      <c r="P920" s="76"/>
      <c r="Q920" s="76"/>
    </row>
    <row r="921">
      <c r="C921" s="75"/>
      <c r="E921" s="75"/>
      <c r="F921" s="75"/>
      <c r="K921" s="30"/>
      <c r="P921" s="76"/>
      <c r="Q921" s="76"/>
    </row>
    <row r="922">
      <c r="C922" s="75"/>
      <c r="E922" s="75"/>
      <c r="F922" s="75"/>
      <c r="K922" s="30"/>
      <c r="P922" s="76"/>
      <c r="Q922" s="76"/>
    </row>
    <row r="923">
      <c r="C923" s="75"/>
      <c r="E923" s="75"/>
      <c r="F923" s="75"/>
      <c r="K923" s="30"/>
      <c r="P923" s="76"/>
      <c r="Q923" s="76"/>
    </row>
    <row r="924">
      <c r="C924" s="75"/>
      <c r="E924" s="75"/>
      <c r="F924" s="75"/>
      <c r="K924" s="30"/>
      <c r="P924" s="76"/>
      <c r="Q924" s="76"/>
    </row>
    <row r="925">
      <c r="C925" s="75"/>
      <c r="E925" s="75"/>
      <c r="F925" s="75"/>
      <c r="K925" s="30"/>
      <c r="P925" s="76"/>
      <c r="Q925" s="76"/>
    </row>
    <row r="926">
      <c r="C926" s="75"/>
      <c r="E926" s="75"/>
      <c r="F926" s="75"/>
      <c r="K926" s="30"/>
      <c r="P926" s="76"/>
      <c r="Q926" s="76"/>
    </row>
    <row r="927">
      <c r="C927" s="75"/>
      <c r="E927" s="75"/>
      <c r="F927" s="75"/>
      <c r="K927" s="30"/>
      <c r="P927" s="76"/>
      <c r="Q927" s="76"/>
    </row>
    <row r="928">
      <c r="C928" s="75"/>
      <c r="E928" s="75"/>
      <c r="F928" s="75"/>
      <c r="K928" s="30"/>
      <c r="P928" s="76"/>
      <c r="Q928" s="76"/>
    </row>
    <row r="929">
      <c r="C929" s="75"/>
      <c r="E929" s="75"/>
      <c r="F929" s="75"/>
      <c r="K929" s="30"/>
      <c r="P929" s="76"/>
      <c r="Q929" s="76"/>
    </row>
    <row r="930">
      <c r="C930" s="75"/>
      <c r="E930" s="75"/>
      <c r="F930" s="75"/>
      <c r="K930" s="30"/>
      <c r="P930" s="76"/>
      <c r="Q930" s="76"/>
    </row>
    <row r="931">
      <c r="C931" s="75"/>
      <c r="E931" s="75"/>
      <c r="F931" s="75"/>
      <c r="K931" s="30"/>
      <c r="P931" s="76"/>
      <c r="Q931" s="76"/>
    </row>
    <row r="932">
      <c r="C932" s="75"/>
      <c r="E932" s="75"/>
      <c r="F932" s="75"/>
      <c r="K932" s="30"/>
      <c r="P932" s="76"/>
      <c r="Q932" s="76"/>
    </row>
    <row r="933">
      <c r="C933" s="75"/>
      <c r="E933" s="75"/>
      <c r="F933" s="75"/>
      <c r="K933" s="30"/>
      <c r="P933" s="76"/>
      <c r="Q933" s="76"/>
    </row>
    <row r="934">
      <c r="C934" s="75"/>
      <c r="E934" s="75"/>
      <c r="F934" s="75"/>
      <c r="K934" s="30"/>
      <c r="P934" s="76"/>
      <c r="Q934" s="76"/>
    </row>
    <row r="935">
      <c r="C935" s="75"/>
      <c r="E935" s="75"/>
      <c r="F935" s="75"/>
      <c r="K935" s="30"/>
      <c r="P935" s="76"/>
      <c r="Q935" s="76"/>
    </row>
    <row r="936">
      <c r="C936" s="75"/>
      <c r="E936" s="75"/>
      <c r="F936" s="75"/>
      <c r="K936" s="30"/>
      <c r="P936" s="76"/>
      <c r="Q936" s="76"/>
    </row>
    <row r="937">
      <c r="C937" s="75"/>
      <c r="E937" s="75"/>
      <c r="F937" s="75"/>
      <c r="K937" s="30"/>
      <c r="P937" s="76"/>
      <c r="Q937" s="76"/>
    </row>
    <row r="938">
      <c r="C938" s="75"/>
      <c r="E938" s="75"/>
      <c r="F938" s="75"/>
      <c r="K938" s="30"/>
      <c r="P938" s="76"/>
      <c r="Q938" s="76"/>
    </row>
    <row r="939">
      <c r="C939" s="75"/>
      <c r="E939" s="75"/>
      <c r="F939" s="75"/>
      <c r="K939" s="30"/>
      <c r="P939" s="76"/>
      <c r="Q939" s="76"/>
    </row>
    <row r="940">
      <c r="C940" s="75"/>
      <c r="E940" s="75"/>
      <c r="F940" s="75"/>
      <c r="K940" s="30"/>
      <c r="P940" s="76"/>
      <c r="Q940" s="76"/>
    </row>
    <row r="941">
      <c r="C941" s="75"/>
      <c r="E941" s="75"/>
      <c r="F941" s="75"/>
      <c r="K941" s="30"/>
      <c r="P941" s="76"/>
      <c r="Q941" s="76"/>
    </row>
    <row r="942">
      <c r="C942" s="75"/>
      <c r="E942" s="75"/>
      <c r="F942" s="75"/>
      <c r="K942" s="30"/>
      <c r="P942" s="76"/>
      <c r="Q942" s="76"/>
    </row>
    <row r="943">
      <c r="C943" s="75"/>
      <c r="E943" s="75"/>
      <c r="F943" s="75"/>
      <c r="K943" s="30"/>
      <c r="P943" s="76"/>
      <c r="Q943" s="76"/>
    </row>
    <row r="944">
      <c r="C944" s="75"/>
      <c r="E944" s="75"/>
      <c r="F944" s="75"/>
      <c r="K944" s="30"/>
      <c r="P944" s="76"/>
      <c r="Q944" s="76"/>
    </row>
    <row r="945">
      <c r="C945" s="75"/>
      <c r="E945" s="75"/>
      <c r="F945" s="75"/>
      <c r="K945" s="30"/>
      <c r="P945" s="76"/>
      <c r="Q945" s="76"/>
    </row>
    <row r="946">
      <c r="C946" s="75"/>
      <c r="E946" s="75"/>
      <c r="F946" s="75"/>
      <c r="K946" s="30"/>
      <c r="P946" s="76"/>
      <c r="Q946" s="76"/>
    </row>
    <row r="947">
      <c r="C947" s="75"/>
      <c r="E947" s="75"/>
      <c r="F947" s="75"/>
      <c r="K947" s="30"/>
      <c r="P947" s="76"/>
      <c r="Q947" s="76"/>
    </row>
    <row r="948">
      <c r="C948" s="75"/>
      <c r="E948" s="75"/>
      <c r="F948" s="75"/>
      <c r="K948" s="30"/>
      <c r="P948" s="76"/>
      <c r="Q948" s="76"/>
    </row>
    <row r="949">
      <c r="C949" s="75"/>
      <c r="E949" s="75"/>
      <c r="F949" s="75"/>
      <c r="K949" s="30"/>
      <c r="P949" s="76"/>
      <c r="Q949" s="76"/>
    </row>
    <row r="950">
      <c r="C950" s="75"/>
      <c r="E950" s="75"/>
      <c r="F950" s="75"/>
      <c r="K950" s="30"/>
      <c r="P950" s="76"/>
      <c r="Q950" s="76"/>
    </row>
    <row r="951">
      <c r="C951" s="75"/>
      <c r="E951" s="75"/>
      <c r="F951" s="75"/>
      <c r="K951" s="30"/>
      <c r="P951" s="76"/>
      <c r="Q951" s="76"/>
    </row>
    <row r="952">
      <c r="C952" s="75"/>
      <c r="E952" s="75"/>
      <c r="F952" s="75"/>
      <c r="K952" s="30"/>
      <c r="P952" s="76"/>
      <c r="Q952" s="76"/>
    </row>
    <row r="953">
      <c r="C953" s="75"/>
      <c r="E953" s="75"/>
      <c r="F953" s="75"/>
      <c r="K953" s="30"/>
      <c r="P953" s="76"/>
      <c r="Q953" s="76"/>
    </row>
    <row r="954">
      <c r="C954" s="75"/>
      <c r="E954" s="75"/>
      <c r="F954" s="75"/>
      <c r="K954" s="30"/>
      <c r="P954" s="76"/>
      <c r="Q954" s="76"/>
    </row>
    <row r="955">
      <c r="C955" s="75"/>
      <c r="E955" s="75"/>
      <c r="F955" s="75"/>
      <c r="K955" s="30"/>
      <c r="P955" s="76"/>
      <c r="Q955" s="76"/>
    </row>
    <row r="956">
      <c r="C956" s="75"/>
      <c r="E956" s="75"/>
      <c r="F956" s="75"/>
      <c r="K956" s="30"/>
      <c r="P956" s="76"/>
      <c r="Q956" s="76"/>
    </row>
    <row r="957">
      <c r="C957" s="75"/>
      <c r="E957" s="75"/>
      <c r="F957" s="75"/>
      <c r="K957" s="30"/>
      <c r="P957" s="76"/>
      <c r="Q957" s="76"/>
    </row>
    <row r="958">
      <c r="C958" s="75"/>
      <c r="E958" s="75"/>
      <c r="F958" s="75"/>
      <c r="K958" s="30"/>
      <c r="P958" s="76"/>
      <c r="Q958" s="76"/>
    </row>
    <row r="959">
      <c r="C959" s="75"/>
      <c r="E959" s="75"/>
      <c r="F959" s="75"/>
      <c r="K959" s="30"/>
      <c r="P959" s="76"/>
      <c r="Q959" s="76"/>
    </row>
    <row r="960">
      <c r="C960" s="75"/>
      <c r="E960" s="75"/>
      <c r="F960" s="75"/>
      <c r="K960" s="30"/>
      <c r="P960" s="76"/>
      <c r="Q960" s="76"/>
    </row>
    <row r="961">
      <c r="C961" s="75"/>
      <c r="E961" s="75"/>
      <c r="F961" s="75"/>
      <c r="K961" s="30"/>
      <c r="P961" s="76"/>
      <c r="Q961" s="76"/>
    </row>
    <row r="962">
      <c r="C962" s="75"/>
      <c r="E962" s="75"/>
      <c r="F962" s="75"/>
      <c r="K962" s="30"/>
      <c r="P962" s="76"/>
      <c r="Q962" s="76"/>
    </row>
    <row r="963">
      <c r="C963" s="75"/>
      <c r="E963" s="75"/>
      <c r="F963" s="75"/>
      <c r="K963" s="30"/>
      <c r="P963" s="76"/>
      <c r="Q963" s="76"/>
    </row>
    <row r="964">
      <c r="C964" s="75"/>
      <c r="E964" s="75"/>
      <c r="F964" s="75"/>
      <c r="K964" s="30"/>
      <c r="P964" s="76"/>
      <c r="Q964" s="76"/>
    </row>
    <row r="965">
      <c r="C965" s="75"/>
      <c r="E965" s="75"/>
      <c r="F965" s="75"/>
      <c r="K965" s="30"/>
      <c r="P965" s="76"/>
      <c r="Q965" s="76"/>
    </row>
    <row r="966">
      <c r="C966" s="75"/>
      <c r="E966" s="75"/>
      <c r="F966" s="75"/>
      <c r="K966" s="30"/>
      <c r="P966" s="76"/>
      <c r="Q966" s="76"/>
    </row>
    <row r="967">
      <c r="C967" s="75"/>
      <c r="E967" s="75"/>
      <c r="F967" s="75"/>
      <c r="K967" s="30"/>
      <c r="P967" s="76"/>
      <c r="Q967" s="76"/>
    </row>
    <row r="968">
      <c r="C968" s="75"/>
      <c r="E968" s="75"/>
      <c r="F968" s="75"/>
      <c r="K968" s="30"/>
      <c r="P968" s="76"/>
      <c r="Q968" s="76"/>
    </row>
    <row r="969">
      <c r="C969" s="75"/>
      <c r="E969" s="75"/>
      <c r="F969" s="75"/>
      <c r="K969" s="30"/>
      <c r="P969" s="76"/>
      <c r="Q969" s="76"/>
    </row>
    <row r="970">
      <c r="C970" s="75"/>
      <c r="E970" s="75"/>
      <c r="F970" s="75"/>
      <c r="K970" s="30"/>
      <c r="P970" s="76"/>
      <c r="Q970" s="76"/>
    </row>
    <row r="971">
      <c r="C971" s="75"/>
      <c r="E971" s="75"/>
      <c r="F971" s="75"/>
      <c r="K971" s="30"/>
      <c r="P971" s="76"/>
      <c r="Q971" s="76"/>
    </row>
    <row r="972">
      <c r="C972" s="75"/>
      <c r="E972" s="75"/>
      <c r="F972" s="75"/>
      <c r="K972" s="30"/>
      <c r="P972" s="76"/>
      <c r="Q972" s="76"/>
    </row>
    <row r="973">
      <c r="C973" s="75"/>
      <c r="E973" s="75"/>
      <c r="F973" s="75"/>
      <c r="K973" s="30"/>
      <c r="P973" s="76"/>
      <c r="Q973" s="76"/>
    </row>
    <row r="974">
      <c r="C974" s="75"/>
      <c r="E974" s="75"/>
      <c r="F974" s="75"/>
      <c r="K974" s="30"/>
      <c r="P974" s="76"/>
      <c r="Q974" s="76"/>
    </row>
    <row r="975">
      <c r="C975" s="75"/>
      <c r="E975" s="75"/>
      <c r="F975" s="75"/>
      <c r="K975" s="30"/>
      <c r="P975" s="76"/>
      <c r="Q975" s="76"/>
    </row>
    <row r="976">
      <c r="C976" s="75"/>
      <c r="E976" s="75"/>
      <c r="F976" s="75"/>
      <c r="K976" s="30"/>
      <c r="P976" s="76"/>
      <c r="Q976" s="76"/>
    </row>
    <row r="977">
      <c r="C977" s="75"/>
      <c r="E977" s="75"/>
      <c r="F977" s="75"/>
      <c r="K977" s="30"/>
      <c r="P977" s="76"/>
      <c r="Q977" s="76"/>
    </row>
    <row r="978">
      <c r="C978" s="75"/>
      <c r="E978" s="75"/>
      <c r="F978" s="75"/>
      <c r="K978" s="30"/>
      <c r="P978" s="76"/>
      <c r="Q978" s="76"/>
    </row>
    <row r="979">
      <c r="C979" s="75"/>
      <c r="E979" s="75"/>
      <c r="F979" s="75"/>
      <c r="K979" s="30"/>
      <c r="P979" s="76"/>
      <c r="Q979" s="76"/>
    </row>
    <row r="980">
      <c r="C980" s="75"/>
      <c r="E980" s="75"/>
      <c r="F980" s="75"/>
      <c r="K980" s="30"/>
      <c r="P980" s="76"/>
      <c r="Q980" s="76"/>
    </row>
    <row r="981">
      <c r="C981" s="75"/>
      <c r="E981" s="75"/>
      <c r="F981" s="75"/>
      <c r="K981" s="30"/>
      <c r="P981" s="76"/>
      <c r="Q981" s="76"/>
    </row>
    <row r="982">
      <c r="C982" s="75"/>
      <c r="E982" s="75"/>
      <c r="F982" s="75"/>
      <c r="K982" s="30"/>
      <c r="P982" s="76"/>
      <c r="Q982" s="76"/>
    </row>
    <row r="983">
      <c r="C983" s="75"/>
      <c r="E983" s="75"/>
      <c r="F983" s="75"/>
      <c r="K983" s="30"/>
      <c r="P983" s="76"/>
      <c r="Q983" s="76"/>
    </row>
    <row r="984">
      <c r="C984" s="75"/>
      <c r="E984" s="75"/>
      <c r="F984" s="75"/>
      <c r="K984" s="30"/>
      <c r="P984" s="76"/>
      <c r="Q984" s="76"/>
    </row>
    <row r="985">
      <c r="C985" s="75"/>
      <c r="E985" s="75"/>
      <c r="F985" s="75"/>
      <c r="K985" s="30"/>
      <c r="P985" s="76"/>
      <c r="Q985" s="76"/>
    </row>
    <row r="986">
      <c r="C986" s="75"/>
      <c r="E986" s="75"/>
      <c r="F986" s="75"/>
      <c r="K986" s="30"/>
      <c r="P986" s="76"/>
      <c r="Q986" s="76"/>
    </row>
    <row r="987">
      <c r="C987" s="75"/>
      <c r="E987" s="75"/>
      <c r="F987" s="75"/>
      <c r="K987" s="30"/>
      <c r="P987" s="76"/>
      <c r="Q987" s="76"/>
    </row>
    <row r="988">
      <c r="C988" s="75"/>
      <c r="E988" s="75"/>
      <c r="F988" s="75"/>
      <c r="K988" s="30"/>
      <c r="P988" s="76"/>
      <c r="Q988" s="76"/>
    </row>
    <row r="989">
      <c r="C989" s="75"/>
      <c r="E989" s="75"/>
      <c r="F989" s="75"/>
      <c r="K989" s="30"/>
      <c r="P989" s="76"/>
      <c r="Q989" s="76"/>
    </row>
    <row r="990">
      <c r="C990" s="75"/>
      <c r="E990" s="75"/>
      <c r="F990" s="75"/>
      <c r="K990" s="30"/>
      <c r="P990" s="76"/>
      <c r="Q990" s="76"/>
    </row>
    <row r="991">
      <c r="C991" s="75"/>
      <c r="E991" s="75"/>
      <c r="F991" s="75"/>
      <c r="K991" s="30"/>
      <c r="P991" s="76"/>
      <c r="Q991" s="76"/>
    </row>
    <row r="992">
      <c r="C992" s="75"/>
      <c r="E992" s="75"/>
      <c r="F992" s="75"/>
      <c r="K992" s="30"/>
      <c r="P992" s="76"/>
      <c r="Q992" s="76"/>
    </row>
    <row r="993">
      <c r="C993" s="75"/>
      <c r="E993" s="75"/>
      <c r="F993" s="75"/>
      <c r="K993" s="30"/>
      <c r="P993" s="76"/>
      <c r="Q993" s="76"/>
    </row>
    <row r="994">
      <c r="C994" s="75"/>
      <c r="E994" s="75"/>
      <c r="F994" s="75"/>
      <c r="K994" s="30"/>
      <c r="P994" s="76"/>
      <c r="Q994" s="76"/>
    </row>
    <row r="995">
      <c r="C995" s="75"/>
      <c r="E995" s="75"/>
      <c r="F995" s="75"/>
      <c r="K995" s="30"/>
      <c r="P995" s="76"/>
      <c r="Q995" s="76"/>
    </row>
    <row r="996">
      <c r="C996" s="75"/>
      <c r="E996" s="75"/>
      <c r="F996" s="75"/>
      <c r="K996" s="30"/>
      <c r="P996" s="76"/>
      <c r="Q996" s="76"/>
    </row>
    <row r="997">
      <c r="C997" s="75"/>
      <c r="E997" s="75"/>
      <c r="F997" s="75"/>
      <c r="K997" s="30"/>
      <c r="P997" s="76"/>
      <c r="Q997" s="76"/>
    </row>
    <row r="998">
      <c r="C998" s="75"/>
      <c r="E998" s="75"/>
      <c r="F998" s="75"/>
      <c r="K998" s="30"/>
      <c r="P998" s="76"/>
      <c r="Q998" s="76"/>
    </row>
    <row r="999">
      <c r="C999" s="75"/>
      <c r="E999" s="75"/>
      <c r="F999" s="75"/>
      <c r="K999" s="30"/>
      <c r="P999" s="76"/>
      <c r="Q999" s="76"/>
    </row>
    <row r="1000">
      <c r="C1000" s="75"/>
      <c r="E1000" s="75"/>
      <c r="F1000" s="75"/>
      <c r="K1000" s="30"/>
      <c r="P1000" s="76"/>
      <c r="Q1000" s="76"/>
    </row>
    <row r="1001">
      <c r="C1001" s="75"/>
      <c r="E1001" s="75"/>
      <c r="F1001" s="75"/>
      <c r="K1001" s="30"/>
      <c r="P1001" s="76"/>
      <c r="Q1001" s="76"/>
    </row>
    <row r="1002">
      <c r="C1002" s="75"/>
      <c r="E1002" s="75"/>
      <c r="F1002" s="75"/>
      <c r="K1002" s="30"/>
      <c r="P1002" s="76"/>
      <c r="Q1002" s="76"/>
    </row>
    <row r="1003">
      <c r="C1003" s="75"/>
      <c r="E1003" s="75"/>
      <c r="F1003" s="75"/>
      <c r="K1003" s="30"/>
      <c r="P1003" s="76"/>
      <c r="Q1003" s="76"/>
    </row>
    <row r="1004">
      <c r="C1004" s="75"/>
      <c r="E1004" s="75"/>
      <c r="F1004" s="75"/>
      <c r="K1004" s="30"/>
      <c r="P1004" s="76"/>
      <c r="Q1004" s="76"/>
    </row>
    <row r="1005">
      <c r="C1005" s="75"/>
      <c r="E1005" s="75"/>
      <c r="F1005" s="75"/>
      <c r="K1005" s="30"/>
      <c r="P1005" s="76"/>
      <c r="Q1005" s="76"/>
    </row>
    <row r="1006">
      <c r="C1006" s="75"/>
      <c r="E1006" s="75"/>
      <c r="F1006" s="75"/>
      <c r="K1006" s="30"/>
      <c r="P1006" s="76"/>
      <c r="Q1006" s="76"/>
    </row>
    <row r="1007">
      <c r="C1007" s="75"/>
      <c r="E1007" s="75"/>
      <c r="F1007" s="75"/>
      <c r="K1007" s="30"/>
      <c r="P1007" s="76"/>
      <c r="Q1007" s="76"/>
    </row>
    <row r="1008">
      <c r="C1008" s="75"/>
      <c r="E1008" s="75"/>
      <c r="F1008" s="75"/>
      <c r="K1008" s="30"/>
      <c r="P1008" s="76"/>
      <c r="Q1008" s="76"/>
    </row>
    <row r="1009">
      <c r="C1009" s="75"/>
      <c r="E1009" s="75"/>
      <c r="F1009" s="75"/>
      <c r="K1009" s="30"/>
      <c r="P1009" s="76"/>
      <c r="Q1009" s="76"/>
    </row>
    <row r="1010">
      <c r="C1010" s="75"/>
      <c r="E1010" s="75"/>
      <c r="F1010" s="75"/>
      <c r="K1010" s="30"/>
      <c r="P1010" s="76"/>
      <c r="Q1010" s="76"/>
    </row>
    <row r="1011">
      <c r="C1011" s="75"/>
      <c r="E1011" s="75"/>
      <c r="F1011" s="75"/>
      <c r="K1011" s="30"/>
      <c r="P1011" s="76"/>
      <c r="Q1011" s="76"/>
    </row>
    <row r="1012">
      <c r="C1012" s="75"/>
      <c r="E1012" s="75"/>
      <c r="F1012" s="75"/>
      <c r="K1012" s="30"/>
      <c r="P1012" s="76"/>
      <c r="Q1012" s="76"/>
    </row>
    <row r="1013">
      <c r="C1013" s="75"/>
      <c r="E1013" s="75"/>
      <c r="F1013" s="75"/>
      <c r="K1013" s="30"/>
      <c r="P1013" s="76"/>
      <c r="Q1013" s="76"/>
    </row>
    <row r="1014">
      <c r="C1014" s="75"/>
      <c r="E1014" s="75"/>
      <c r="F1014" s="75"/>
      <c r="K1014" s="30"/>
      <c r="P1014" s="76"/>
      <c r="Q1014" s="76"/>
    </row>
    <row r="1015">
      <c r="C1015" s="75"/>
      <c r="E1015" s="75"/>
      <c r="F1015" s="75"/>
      <c r="K1015" s="30"/>
      <c r="P1015" s="76"/>
      <c r="Q1015" s="76"/>
    </row>
    <row r="1016">
      <c r="C1016" s="75"/>
      <c r="E1016" s="75"/>
      <c r="F1016" s="75"/>
      <c r="K1016" s="30"/>
      <c r="P1016" s="76"/>
      <c r="Q1016" s="76"/>
    </row>
    <row r="1017">
      <c r="C1017" s="75"/>
      <c r="E1017" s="75"/>
      <c r="F1017" s="75"/>
      <c r="K1017" s="30"/>
      <c r="P1017" s="76"/>
      <c r="Q1017" s="76"/>
    </row>
    <row r="1018">
      <c r="C1018" s="75"/>
      <c r="E1018" s="75"/>
      <c r="F1018" s="75"/>
      <c r="K1018" s="30"/>
      <c r="P1018" s="76"/>
      <c r="Q1018" s="76"/>
    </row>
    <row r="1019">
      <c r="C1019" s="75"/>
      <c r="E1019" s="75"/>
      <c r="F1019" s="75"/>
      <c r="K1019" s="30"/>
      <c r="P1019" s="76"/>
      <c r="Q1019" s="76"/>
    </row>
    <row r="1020">
      <c r="C1020" s="75"/>
      <c r="E1020" s="75"/>
      <c r="F1020" s="75"/>
      <c r="K1020" s="30"/>
      <c r="P1020" s="76"/>
      <c r="Q1020" s="76"/>
    </row>
    <row r="1021">
      <c r="C1021" s="75"/>
      <c r="E1021" s="75"/>
      <c r="F1021" s="75"/>
      <c r="K1021" s="30"/>
      <c r="P1021" s="76"/>
      <c r="Q1021" s="76"/>
    </row>
    <row r="1022">
      <c r="C1022" s="75"/>
      <c r="E1022" s="75"/>
      <c r="F1022" s="75"/>
      <c r="K1022" s="30"/>
      <c r="P1022" s="76"/>
      <c r="Q1022" s="76"/>
    </row>
    <row r="1023">
      <c r="C1023" s="75"/>
      <c r="E1023" s="75"/>
      <c r="F1023" s="75"/>
      <c r="K1023" s="30"/>
      <c r="P1023" s="76"/>
      <c r="Q1023" s="76"/>
    </row>
    <row r="1024">
      <c r="C1024" s="75"/>
      <c r="E1024" s="75"/>
      <c r="F1024" s="75"/>
      <c r="K1024" s="30"/>
      <c r="P1024" s="76"/>
      <c r="Q1024" s="76"/>
    </row>
    <row r="1025">
      <c r="C1025" s="75"/>
      <c r="E1025" s="75"/>
      <c r="F1025" s="75"/>
      <c r="K1025" s="30"/>
      <c r="P1025" s="76"/>
      <c r="Q1025" s="76"/>
    </row>
    <row r="1026">
      <c r="C1026" s="75"/>
      <c r="E1026" s="75"/>
      <c r="F1026" s="75"/>
      <c r="K1026" s="30"/>
      <c r="P1026" s="76"/>
      <c r="Q1026" s="76"/>
    </row>
    <row r="1027">
      <c r="C1027" s="75"/>
      <c r="E1027" s="75"/>
      <c r="F1027" s="75"/>
      <c r="K1027" s="30"/>
      <c r="P1027" s="76"/>
      <c r="Q1027" s="76"/>
    </row>
    <row r="1028">
      <c r="C1028" s="75"/>
      <c r="E1028" s="75"/>
      <c r="F1028" s="75"/>
      <c r="K1028" s="30"/>
      <c r="P1028" s="76"/>
      <c r="Q1028" s="76"/>
    </row>
    <row r="1029">
      <c r="C1029" s="75"/>
      <c r="E1029" s="75"/>
      <c r="F1029" s="75"/>
      <c r="K1029" s="30"/>
      <c r="P1029" s="76"/>
      <c r="Q1029" s="76"/>
    </row>
    <row r="1030">
      <c r="C1030" s="75"/>
      <c r="E1030" s="75"/>
      <c r="F1030" s="75"/>
      <c r="K1030" s="30"/>
      <c r="P1030" s="76"/>
      <c r="Q1030" s="76"/>
    </row>
    <row r="1031">
      <c r="C1031" s="75"/>
      <c r="E1031" s="75"/>
      <c r="F1031" s="75"/>
      <c r="K1031" s="30"/>
      <c r="P1031" s="76"/>
      <c r="Q1031" s="76"/>
    </row>
    <row r="1032">
      <c r="C1032" s="75"/>
      <c r="E1032" s="75"/>
      <c r="F1032" s="75"/>
      <c r="K1032" s="30"/>
      <c r="P1032" s="76"/>
      <c r="Q1032" s="76"/>
    </row>
    <row r="1033">
      <c r="C1033" s="75"/>
      <c r="E1033" s="75"/>
      <c r="F1033" s="75"/>
      <c r="K1033" s="30"/>
      <c r="P1033" s="76"/>
      <c r="Q1033" s="76"/>
    </row>
    <row r="1034">
      <c r="C1034" s="75"/>
      <c r="E1034" s="75"/>
      <c r="F1034" s="75"/>
      <c r="K1034" s="30"/>
      <c r="P1034" s="76"/>
      <c r="Q1034" s="76"/>
    </row>
    <row r="1035">
      <c r="C1035" s="75"/>
      <c r="E1035" s="75"/>
      <c r="F1035" s="75"/>
      <c r="K1035" s="30"/>
      <c r="P1035" s="76"/>
      <c r="Q1035" s="76"/>
    </row>
    <row r="1036">
      <c r="C1036" s="75"/>
      <c r="E1036" s="75"/>
      <c r="K1036" s="30"/>
      <c r="P1036" s="76"/>
      <c r="Q1036" s="76"/>
    </row>
    <row r="1037">
      <c r="C1037" s="75"/>
      <c r="E1037" s="75"/>
      <c r="K1037" s="30"/>
      <c r="P1037" s="76"/>
      <c r="Q1037" s="76"/>
    </row>
  </sheetData>
  <autoFilter ref="$A$1:$S$1037">
    <sortState ref="A1:S1037">
      <sortCondition ref="A1:A1037"/>
      <sortCondition descending="1" ref="C1:C1037"/>
      <sortCondition ref="E1:E1037"/>
      <sortCondition ref="F1:F1037"/>
      <sortCondition ref="B1:B1037"/>
      <sortCondition ref="R1:R1037"/>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29"/>
    <col customWidth="1" min="2" max="2" width="33.43"/>
    <col customWidth="1" min="3" max="3" width="15.86"/>
    <col customWidth="1" min="4" max="4" width="7.29"/>
    <col customWidth="1" min="5" max="5" width="14.71"/>
    <col customWidth="1" min="6" max="6" width="16.14"/>
    <col customWidth="1" min="7" max="7" width="15.86"/>
    <col customWidth="1" min="8" max="8" width="34.43"/>
    <col customWidth="1" min="9" max="9" width="16.43"/>
    <col customWidth="1" min="10" max="10" width="35.29"/>
    <col customWidth="1" min="11" max="11" width="17.0"/>
    <col customWidth="1" min="12" max="12" width="27.71"/>
    <col customWidth="1" min="13" max="13" width="26.14"/>
  </cols>
  <sheetData>
    <row r="1">
      <c r="A1" s="2" t="s">
        <v>0</v>
      </c>
      <c r="B1" s="4" t="s">
        <v>1</v>
      </c>
      <c r="C1" s="6" t="s">
        <v>2</v>
      </c>
      <c r="D1" s="2" t="s">
        <v>19</v>
      </c>
      <c r="E1" s="2" t="s">
        <v>20</v>
      </c>
      <c r="F1" s="8" t="s">
        <v>21</v>
      </c>
      <c r="G1" s="9" t="s">
        <v>22</v>
      </c>
      <c r="H1" s="2" t="s">
        <v>24</v>
      </c>
      <c r="I1" s="11" t="s">
        <v>25</v>
      </c>
      <c r="J1" s="2" t="s">
        <v>28</v>
      </c>
      <c r="K1" s="11" t="s">
        <v>29</v>
      </c>
      <c r="L1" s="2" t="s">
        <v>30</v>
      </c>
      <c r="M1" s="11" t="s">
        <v>31</v>
      </c>
    </row>
    <row r="2">
      <c r="A2" s="4" t="s">
        <v>23</v>
      </c>
      <c r="B2" s="4" t="s">
        <v>26</v>
      </c>
      <c r="C2" s="4" t="s">
        <v>27</v>
      </c>
      <c r="D2" s="13">
        <v>2.0</v>
      </c>
      <c r="E2" s="13" t="s">
        <v>34</v>
      </c>
      <c r="F2" s="13" t="s">
        <v>35</v>
      </c>
      <c r="G2" s="10" t="s">
        <v>36</v>
      </c>
      <c r="H2" s="13" t="s">
        <v>37</v>
      </c>
      <c r="I2" s="15" t="s">
        <v>38</v>
      </c>
      <c r="J2" s="13" t="s">
        <v>39</v>
      </c>
      <c r="K2" s="16" t="s">
        <v>40</v>
      </c>
      <c r="L2" s="13" t="s">
        <v>41</v>
      </c>
      <c r="M2" s="15" t="s">
        <v>40</v>
      </c>
    </row>
    <row r="3">
      <c r="A3" s="4" t="s">
        <v>42</v>
      </c>
      <c r="B3" s="4" t="s">
        <v>43</v>
      </c>
      <c r="C3" s="4" t="s">
        <v>27</v>
      </c>
      <c r="D3" s="13">
        <v>2.0</v>
      </c>
      <c r="E3" s="13" t="s">
        <v>45</v>
      </c>
      <c r="F3" s="13" t="s">
        <v>46</v>
      </c>
      <c r="G3" s="10" t="s">
        <v>47</v>
      </c>
      <c r="H3" s="13" t="s">
        <v>48</v>
      </c>
      <c r="I3" s="15" t="s">
        <v>49</v>
      </c>
      <c r="J3" s="13" t="s">
        <v>53</v>
      </c>
      <c r="K3" s="16" t="s">
        <v>40</v>
      </c>
      <c r="L3" s="13" t="s">
        <v>55</v>
      </c>
      <c r="M3" s="21" t="s">
        <v>56</v>
      </c>
    </row>
    <row r="4">
      <c r="A4" s="4" t="s">
        <v>58</v>
      </c>
      <c r="B4" s="4" t="s">
        <v>59</v>
      </c>
      <c r="C4" s="4" t="s">
        <v>27</v>
      </c>
      <c r="D4" s="13">
        <v>2.0</v>
      </c>
      <c r="E4" s="13" t="s">
        <v>45</v>
      </c>
      <c r="F4" s="13" t="s">
        <v>60</v>
      </c>
      <c r="G4" s="10" t="s">
        <v>47</v>
      </c>
      <c r="H4" s="13" t="s">
        <v>61</v>
      </c>
      <c r="I4" s="16" t="s">
        <v>63</v>
      </c>
      <c r="J4" s="13" t="s">
        <v>53</v>
      </c>
      <c r="K4" s="16" t="s">
        <v>40</v>
      </c>
      <c r="L4" s="13" t="s">
        <v>65</v>
      </c>
      <c r="M4" s="21" t="s">
        <v>56</v>
      </c>
    </row>
    <row r="5">
      <c r="A5" s="10" t="s">
        <v>66</v>
      </c>
      <c r="B5" s="13" t="s">
        <v>67</v>
      </c>
      <c r="C5" s="23" t="s">
        <v>27</v>
      </c>
      <c r="D5" s="13">
        <v>2.0</v>
      </c>
      <c r="E5" s="13" t="s">
        <v>45</v>
      </c>
      <c r="F5" s="13" t="s">
        <v>60</v>
      </c>
      <c r="G5" s="10" t="s">
        <v>47</v>
      </c>
      <c r="H5" s="13" t="s">
        <v>61</v>
      </c>
      <c r="I5" s="15" t="s">
        <v>63</v>
      </c>
      <c r="J5" s="13" t="s">
        <v>53</v>
      </c>
      <c r="K5" s="16" t="s">
        <v>40</v>
      </c>
      <c r="L5" s="13" t="s">
        <v>74</v>
      </c>
      <c r="M5" s="21" t="s">
        <v>56</v>
      </c>
    </row>
    <row r="6">
      <c r="A6" s="10" t="s">
        <v>69</v>
      </c>
      <c r="B6" s="13" t="s">
        <v>70</v>
      </c>
      <c r="C6" s="23" t="s">
        <v>27</v>
      </c>
      <c r="D6" s="13">
        <v>2.0</v>
      </c>
      <c r="E6" s="13" t="s">
        <v>79</v>
      </c>
      <c r="F6" s="26" t="s">
        <v>80</v>
      </c>
      <c r="G6" s="10" t="s">
        <v>47</v>
      </c>
      <c r="H6" s="13" t="s">
        <v>86</v>
      </c>
      <c r="I6" s="28" t="s">
        <v>87</v>
      </c>
      <c r="J6" s="13" t="s">
        <v>92</v>
      </c>
      <c r="K6" s="16" t="s">
        <v>93</v>
      </c>
      <c r="L6" s="13" t="s">
        <v>95</v>
      </c>
      <c r="M6" s="21" t="s">
        <v>56</v>
      </c>
    </row>
    <row r="7">
      <c r="A7" s="10" t="s">
        <v>75</v>
      </c>
      <c r="B7" s="13" t="s">
        <v>76</v>
      </c>
      <c r="C7" s="23" t="s">
        <v>27</v>
      </c>
      <c r="D7" s="13">
        <v>2.0</v>
      </c>
      <c r="E7" s="13" t="s">
        <v>79</v>
      </c>
      <c r="F7" s="13" t="s">
        <v>80</v>
      </c>
      <c r="G7" s="10" t="s">
        <v>77</v>
      </c>
      <c r="H7" s="13" t="s">
        <v>97</v>
      </c>
      <c r="I7" s="16" t="s">
        <v>98</v>
      </c>
      <c r="J7" s="13" t="s">
        <v>100</v>
      </c>
      <c r="K7" s="16" t="s">
        <v>93</v>
      </c>
      <c r="L7" s="13" t="s">
        <v>102</v>
      </c>
      <c r="M7" s="21" t="s">
        <v>56</v>
      </c>
    </row>
    <row r="8">
      <c r="A8" s="10" t="s">
        <v>78</v>
      </c>
      <c r="B8" s="13" t="s">
        <v>76</v>
      </c>
      <c r="C8" s="23" t="s">
        <v>27</v>
      </c>
      <c r="D8" s="13">
        <v>2.0</v>
      </c>
      <c r="E8" s="13" t="s">
        <v>79</v>
      </c>
      <c r="F8" s="13" t="s">
        <v>80</v>
      </c>
      <c r="G8" s="10" t="s">
        <v>47</v>
      </c>
      <c r="H8" s="13" t="s">
        <v>105</v>
      </c>
      <c r="I8" s="16" t="s">
        <v>106</v>
      </c>
      <c r="J8" s="13" t="s">
        <v>108</v>
      </c>
      <c r="K8" s="21" t="s">
        <v>56</v>
      </c>
      <c r="L8" s="13" t="s">
        <v>102</v>
      </c>
      <c r="M8" s="21" t="s">
        <v>56</v>
      </c>
    </row>
    <row r="9">
      <c r="A9" s="10" t="s">
        <v>84</v>
      </c>
      <c r="B9" s="13" t="s">
        <v>85</v>
      </c>
      <c r="C9" s="23" t="s">
        <v>27</v>
      </c>
      <c r="D9" s="13">
        <v>6.0</v>
      </c>
      <c r="E9" s="13" t="s">
        <v>115</v>
      </c>
      <c r="F9" s="13" t="s">
        <v>80</v>
      </c>
      <c r="G9" s="10" t="s">
        <v>47</v>
      </c>
      <c r="H9" s="13" t="s">
        <v>116</v>
      </c>
      <c r="I9" s="28" t="s">
        <v>117</v>
      </c>
      <c r="J9" s="13" t="s">
        <v>118</v>
      </c>
      <c r="K9" s="16" t="s">
        <v>93</v>
      </c>
      <c r="L9" s="13" t="s">
        <v>119</v>
      </c>
      <c r="M9" s="15" t="s">
        <v>120</v>
      </c>
    </row>
    <row r="10">
      <c r="A10" s="10" t="s">
        <v>90</v>
      </c>
      <c r="B10" s="13" t="s">
        <v>91</v>
      </c>
      <c r="C10" s="23" t="s">
        <v>27</v>
      </c>
      <c r="D10" s="13" t="s">
        <v>124</v>
      </c>
      <c r="E10" s="13" t="s">
        <v>125</v>
      </c>
      <c r="F10" s="13" t="s">
        <v>60</v>
      </c>
      <c r="G10" s="10" t="s">
        <v>47</v>
      </c>
      <c r="H10" s="13" t="s">
        <v>126</v>
      </c>
      <c r="I10" s="15" t="s">
        <v>63</v>
      </c>
      <c r="J10" s="13" t="s">
        <v>53</v>
      </c>
      <c r="K10" s="16" t="s">
        <v>40</v>
      </c>
      <c r="L10" s="13" t="s">
        <v>131</v>
      </c>
      <c r="M10" s="15" t="s">
        <v>132</v>
      </c>
    </row>
    <row r="11">
      <c r="A11" s="10" t="s">
        <v>94</v>
      </c>
      <c r="B11" s="10" t="s">
        <v>91</v>
      </c>
      <c r="C11" s="23" t="s">
        <v>27</v>
      </c>
      <c r="D11" s="13" t="s">
        <v>137</v>
      </c>
      <c r="E11" s="13" t="s">
        <v>138</v>
      </c>
      <c r="F11" s="13" t="s">
        <v>60</v>
      </c>
      <c r="G11" s="10" t="s">
        <v>47</v>
      </c>
      <c r="H11" s="13" t="s">
        <v>139</v>
      </c>
      <c r="I11" s="15" t="s">
        <v>63</v>
      </c>
      <c r="J11" s="13" t="s">
        <v>53</v>
      </c>
      <c r="K11" s="16" t="s">
        <v>40</v>
      </c>
      <c r="L11" s="13" t="s">
        <v>145</v>
      </c>
      <c r="M11" s="15" t="s">
        <v>132</v>
      </c>
    </row>
    <row r="12">
      <c r="A12" s="10" t="s">
        <v>96</v>
      </c>
      <c r="B12" s="10" t="s">
        <v>91</v>
      </c>
      <c r="C12" s="23" t="s">
        <v>27</v>
      </c>
      <c r="D12" s="13" t="s">
        <v>137</v>
      </c>
      <c r="E12" s="13" t="s">
        <v>138</v>
      </c>
      <c r="F12" s="13" t="s">
        <v>60</v>
      </c>
      <c r="G12" s="10" t="s">
        <v>47</v>
      </c>
      <c r="H12" s="13" t="s">
        <v>150</v>
      </c>
      <c r="I12" s="10" t="s">
        <v>152</v>
      </c>
      <c r="J12" s="13" t="s">
        <v>153</v>
      </c>
      <c r="K12" s="16" t="s">
        <v>93</v>
      </c>
      <c r="L12" s="13" t="s">
        <v>156</v>
      </c>
      <c r="M12" s="21" t="s">
        <v>56</v>
      </c>
    </row>
    <row r="13">
      <c r="A13" s="10" t="s">
        <v>99</v>
      </c>
      <c r="B13" s="10" t="s">
        <v>91</v>
      </c>
      <c r="C13" s="23" t="s">
        <v>27</v>
      </c>
      <c r="D13" s="13" t="s">
        <v>137</v>
      </c>
      <c r="E13" s="13" t="s">
        <v>138</v>
      </c>
      <c r="F13" s="13" t="s">
        <v>60</v>
      </c>
      <c r="G13" s="10" t="s">
        <v>47</v>
      </c>
      <c r="H13" s="13" t="s">
        <v>157</v>
      </c>
      <c r="I13" s="15" t="s">
        <v>63</v>
      </c>
      <c r="J13" s="13" t="s">
        <v>53</v>
      </c>
      <c r="K13" s="16" t="s">
        <v>40</v>
      </c>
      <c r="L13" s="13" t="s">
        <v>161</v>
      </c>
      <c r="M13" s="15" t="s">
        <v>132</v>
      </c>
    </row>
    <row r="14">
      <c r="A14" s="10" t="s">
        <v>101</v>
      </c>
      <c r="B14" s="10" t="s">
        <v>91</v>
      </c>
      <c r="C14" s="23" t="s">
        <v>27</v>
      </c>
      <c r="D14" s="13" t="s">
        <v>137</v>
      </c>
      <c r="E14" s="13" t="s">
        <v>138</v>
      </c>
      <c r="F14" s="13" t="s">
        <v>60</v>
      </c>
      <c r="G14" s="10" t="s">
        <v>47</v>
      </c>
      <c r="H14" s="13" t="s">
        <v>166</v>
      </c>
      <c r="I14" s="15" t="s">
        <v>63</v>
      </c>
      <c r="J14" s="13" t="s">
        <v>53</v>
      </c>
      <c r="K14" s="16" t="s">
        <v>40</v>
      </c>
      <c r="L14" s="13" t="s">
        <v>171</v>
      </c>
      <c r="M14" s="15" t="s">
        <v>132</v>
      </c>
    </row>
    <row r="15">
      <c r="A15" s="10" t="s">
        <v>103</v>
      </c>
      <c r="B15" s="10" t="s">
        <v>91</v>
      </c>
      <c r="C15" s="23" t="s">
        <v>27</v>
      </c>
      <c r="D15" s="13">
        <v>9.0</v>
      </c>
      <c r="E15" s="13" t="s">
        <v>176</v>
      </c>
      <c r="F15" s="13" t="s">
        <v>60</v>
      </c>
      <c r="G15" s="10" t="s">
        <v>47</v>
      </c>
      <c r="H15" s="13" t="s">
        <v>177</v>
      </c>
      <c r="I15" s="15" t="s">
        <v>63</v>
      </c>
      <c r="J15" s="13" t="s">
        <v>53</v>
      </c>
      <c r="K15" s="16" t="s">
        <v>40</v>
      </c>
      <c r="L15" s="13" t="s">
        <v>183</v>
      </c>
      <c r="M15" s="15" t="s">
        <v>132</v>
      </c>
    </row>
    <row r="16">
      <c r="A16" s="10" t="s">
        <v>104</v>
      </c>
      <c r="B16" s="10" t="s">
        <v>91</v>
      </c>
      <c r="C16" s="23" t="s">
        <v>27</v>
      </c>
      <c r="D16" s="13" t="s">
        <v>137</v>
      </c>
      <c r="E16" s="13" t="s">
        <v>138</v>
      </c>
      <c r="F16" s="13" t="s">
        <v>60</v>
      </c>
      <c r="G16" s="10" t="s">
        <v>47</v>
      </c>
      <c r="H16" s="13" t="s">
        <v>189</v>
      </c>
      <c r="I16" s="15" t="s">
        <v>63</v>
      </c>
      <c r="J16" s="13" t="s">
        <v>195</v>
      </c>
      <c r="K16" s="16" t="s">
        <v>93</v>
      </c>
      <c r="L16" s="13" t="s">
        <v>183</v>
      </c>
      <c r="M16" s="15" t="s">
        <v>132</v>
      </c>
    </row>
    <row r="17">
      <c r="A17" s="10" t="s">
        <v>107</v>
      </c>
      <c r="B17" s="10" t="s">
        <v>91</v>
      </c>
      <c r="C17" s="23" t="s">
        <v>27</v>
      </c>
      <c r="D17" s="13" t="s">
        <v>137</v>
      </c>
      <c r="E17" s="13" t="s">
        <v>138</v>
      </c>
      <c r="F17" s="13" t="s">
        <v>60</v>
      </c>
      <c r="G17" s="10" t="s">
        <v>47</v>
      </c>
      <c r="H17" s="13" t="s">
        <v>202</v>
      </c>
      <c r="I17" s="15" t="s">
        <v>63</v>
      </c>
      <c r="J17" s="13" t="s">
        <v>204</v>
      </c>
      <c r="K17" s="16" t="s">
        <v>93</v>
      </c>
      <c r="L17" s="13" t="s">
        <v>183</v>
      </c>
      <c r="M17" s="15" t="s">
        <v>132</v>
      </c>
    </row>
    <row r="18" ht="39.75" customHeight="1">
      <c r="A18" s="10" t="s">
        <v>109</v>
      </c>
      <c r="B18" s="13" t="s">
        <v>110</v>
      </c>
      <c r="C18" s="23" t="s">
        <v>27</v>
      </c>
      <c r="D18" s="13">
        <v>6.0</v>
      </c>
      <c r="E18" s="13" t="s">
        <v>115</v>
      </c>
      <c r="F18" s="13" t="s">
        <v>80</v>
      </c>
      <c r="G18" s="10" t="s">
        <v>47</v>
      </c>
      <c r="H18" s="13" t="s">
        <v>208</v>
      </c>
      <c r="I18" s="16" t="s">
        <v>209</v>
      </c>
      <c r="J18" s="13" t="s">
        <v>118</v>
      </c>
      <c r="K18" s="16" t="s">
        <v>93</v>
      </c>
      <c r="L18" s="13" t="s">
        <v>119</v>
      </c>
      <c r="M18" s="15" t="s">
        <v>120</v>
      </c>
    </row>
    <row r="19">
      <c r="A19" s="4" t="s">
        <v>112</v>
      </c>
      <c r="B19" s="4" t="s">
        <v>113</v>
      </c>
      <c r="C19" s="4" t="s">
        <v>27</v>
      </c>
      <c r="D19" s="13">
        <v>8.0</v>
      </c>
      <c r="E19" s="13" t="s">
        <v>216</v>
      </c>
      <c r="F19" s="13" t="s">
        <v>80</v>
      </c>
      <c r="G19" s="10" t="s">
        <v>47</v>
      </c>
      <c r="H19" s="13" t="s">
        <v>217</v>
      </c>
      <c r="I19" s="23" t="s">
        <v>51</v>
      </c>
      <c r="J19" s="13" t="s">
        <v>218</v>
      </c>
      <c r="K19" s="10" t="s">
        <v>219</v>
      </c>
      <c r="L19" s="13" t="s">
        <v>220</v>
      </c>
      <c r="M19" s="23" t="s">
        <v>51</v>
      </c>
    </row>
    <row r="20">
      <c r="A20" s="10" t="s">
        <v>122</v>
      </c>
      <c r="B20" s="10" t="s">
        <v>123</v>
      </c>
      <c r="C20" s="23" t="s">
        <v>27</v>
      </c>
      <c r="D20" s="13">
        <v>8.0</v>
      </c>
      <c r="E20" s="13" t="s">
        <v>216</v>
      </c>
      <c r="F20" s="13" t="s">
        <v>80</v>
      </c>
      <c r="G20" s="10" t="s">
        <v>47</v>
      </c>
      <c r="H20" s="13" t="s">
        <v>217</v>
      </c>
      <c r="I20" s="23" t="s">
        <v>51</v>
      </c>
      <c r="J20" s="13" t="s">
        <v>218</v>
      </c>
      <c r="K20" s="10" t="s">
        <v>219</v>
      </c>
      <c r="L20" s="13" t="s">
        <v>220</v>
      </c>
      <c r="M20" s="23" t="s">
        <v>51</v>
      </c>
    </row>
    <row r="21">
      <c r="A21" s="13" t="s">
        <v>127</v>
      </c>
      <c r="B21" s="13" t="s">
        <v>128</v>
      </c>
      <c r="C21" s="13" t="s">
        <v>27</v>
      </c>
      <c r="D21" s="13">
        <v>2.0</v>
      </c>
      <c r="E21" s="13" t="s">
        <v>34</v>
      </c>
      <c r="F21" s="13" t="s">
        <v>222</v>
      </c>
      <c r="G21" s="10" t="s">
        <v>36</v>
      </c>
      <c r="H21" s="13" t="s">
        <v>223</v>
      </c>
      <c r="I21" s="15" t="s">
        <v>38</v>
      </c>
      <c r="J21" s="13" t="s">
        <v>229</v>
      </c>
      <c r="K21" s="37" t="s">
        <v>230</v>
      </c>
      <c r="L21" s="13" t="s">
        <v>234</v>
      </c>
      <c r="M21" s="21" t="s">
        <v>56</v>
      </c>
    </row>
    <row r="22">
      <c r="A22" s="10" t="s">
        <v>129</v>
      </c>
      <c r="B22" s="13" t="s">
        <v>130</v>
      </c>
      <c r="C22" s="23" t="s">
        <v>27</v>
      </c>
      <c r="D22" s="13" t="s">
        <v>237</v>
      </c>
      <c r="E22" s="13" t="s">
        <v>240</v>
      </c>
      <c r="F22" s="13" t="s">
        <v>80</v>
      </c>
      <c r="G22" s="10" t="s">
        <v>47</v>
      </c>
      <c r="H22" s="13" t="s">
        <v>217</v>
      </c>
      <c r="I22" s="23" t="s">
        <v>51</v>
      </c>
      <c r="J22" s="13" t="s">
        <v>242</v>
      </c>
      <c r="K22" s="10" t="s">
        <v>243</v>
      </c>
      <c r="L22" s="13" t="s">
        <v>220</v>
      </c>
      <c r="M22" s="23" t="s">
        <v>51</v>
      </c>
    </row>
    <row r="23">
      <c r="A23" s="10" t="s">
        <v>134</v>
      </c>
      <c r="B23" s="10" t="s">
        <v>135</v>
      </c>
      <c r="C23" s="23" t="s">
        <v>27</v>
      </c>
      <c r="D23" s="13">
        <v>6.0</v>
      </c>
      <c r="E23" s="13" t="s">
        <v>246</v>
      </c>
      <c r="F23" s="13" t="s">
        <v>80</v>
      </c>
      <c r="G23" s="10" t="s">
        <v>47</v>
      </c>
      <c r="H23" s="26" t="s">
        <v>247</v>
      </c>
      <c r="I23" s="16" t="s">
        <v>248</v>
      </c>
      <c r="J23" s="13" t="s">
        <v>251</v>
      </c>
      <c r="K23" s="16" t="s">
        <v>252</v>
      </c>
      <c r="L23" s="13" t="s">
        <v>256</v>
      </c>
      <c r="M23" s="15" t="s">
        <v>252</v>
      </c>
    </row>
    <row r="24">
      <c r="A24" s="10" t="s">
        <v>140</v>
      </c>
      <c r="B24" s="10" t="s">
        <v>135</v>
      </c>
      <c r="C24" s="23" t="s">
        <v>27</v>
      </c>
      <c r="D24" s="13">
        <v>6.0</v>
      </c>
      <c r="E24" s="13" t="s">
        <v>246</v>
      </c>
      <c r="F24" s="13" t="s">
        <v>80</v>
      </c>
      <c r="G24" s="10" t="s">
        <v>47</v>
      </c>
      <c r="H24" s="13" t="s">
        <v>262</v>
      </c>
      <c r="I24" s="16" t="s">
        <v>263</v>
      </c>
      <c r="J24" s="13" t="s">
        <v>268</v>
      </c>
      <c r="K24" s="16" t="s">
        <v>269</v>
      </c>
      <c r="L24" s="13" t="s">
        <v>273</v>
      </c>
      <c r="M24" s="15" t="s">
        <v>269</v>
      </c>
    </row>
    <row r="25">
      <c r="A25" s="10" t="s">
        <v>142</v>
      </c>
      <c r="B25" s="10" t="s">
        <v>135</v>
      </c>
      <c r="C25" s="23" t="s">
        <v>27</v>
      </c>
      <c r="D25" s="13">
        <v>6.0</v>
      </c>
      <c r="E25" s="13" t="s">
        <v>246</v>
      </c>
      <c r="F25" s="13" t="s">
        <v>80</v>
      </c>
      <c r="G25" s="10" t="s">
        <v>47</v>
      </c>
      <c r="H25" s="13" t="s">
        <v>277</v>
      </c>
      <c r="I25" s="16" t="s">
        <v>278</v>
      </c>
      <c r="J25" s="13" t="s">
        <v>280</v>
      </c>
      <c r="K25" s="16" t="s">
        <v>281</v>
      </c>
      <c r="L25" s="13" t="s">
        <v>284</v>
      </c>
      <c r="M25" s="15" t="s">
        <v>281</v>
      </c>
    </row>
    <row r="26">
      <c r="A26" s="10" t="s">
        <v>144</v>
      </c>
      <c r="B26" s="10" t="s">
        <v>135</v>
      </c>
      <c r="C26" s="23" t="s">
        <v>27</v>
      </c>
      <c r="D26" s="13">
        <v>6.0</v>
      </c>
      <c r="E26" s="13" t="s">
        <v>246</v>
      </c>
      <c r="F26" s="13" t="s">
        <v>80</v>
      </c>
      <c r="G26" s="10" t="s">
        <v>47</v>
      </c>
      <c r="H26" s="13" t="s">
        <v>289</v>
      </c>
      <c r="I26" s="16" t="s">
        <v>278</v>
      </c>
      <c r="J26" s="13" t="s">
        <v>292</v>
      </c>
      <c r="K26" s="16" t="s">
        <v>293</v>
      </c>
      <c r="L26" s="13" t="s">
        <v>295</v>
      </c>
      <c r="M26" s="15" t="s">
        <v>293</v>
      </c>
    </row>
    <row r="27">
      <c r="A27" s="10" t="s">
        <v>146</v>
      </c>
      <c r="B27" s="10" t="s">
        <v>135</v>
      </c>
      <c r="C27" s="23" t="s">
        <v>27</v>
      </c>
      <c r="D27" s="13">
        <v>6.0</v>
      </c>
      <c r="E27" s="13" t="s">
        <v>246</v>
      </c>
      <c r="F27" s="13" t="s">
        <v>80</v>
      </c>
      <c r="G27" s="10" t="s">
        <v>47</v>
      </c>
      <c r="H27" s="13" t="s">
        <v>298</v>
      </c>
      <c r="I27" s="16" t="s">
        <v>299</v>
      </c>
      <c r="J27" s="13" t="s">
        <v>304</v>
      </c>
      <c r="K27" s="16" t="s">
        <v>305</v>
      </c>
      <c r="L27" s="13" t="s">
        <v>309</v>
      </c>
      <c r="M27" s="15" t="s">
        <v>305</v>
      </c>
    </row>
    <row r="28">
      <c r="A28" s="10" t="s">
        <v>147</v>
      </c>
      <c r="B28" s="10" t="s">
        <v>135</v>
      </c>
      <c r="C28" s="23" t="s">
        <v>27</v>
      </c>
      <c r="D28" s="13">
        <v>6.0</v>
      </c>
      <c r="E28" s="13" t="s">
        <v>246</v>
      </c>
      <c r="F28" s="13" t="s">
        <v>80</v>
      </c>
      <c r="G28" s="10" t="s">
        <v>51</v>
      </c>
      <c r="H28" s="13" t="s">
        <v>316</v>
      </c>
      <c r="I28" s="10" t="s">
        <v>51</v>
      </c>
      <c r="J28" s="13" t="s">
        <v>317</v>
      </c>
      <c r="K28" s="16" t="s">
        <v>93</v>
      </c>
      <c r="L28" s="13" t="s">
        <v>220</v>
      </c>
      <c r="M28" s="40" t="s">
        <v>51</v>
      </c>
    </row>
    <row r="29">
      <c r="A29" s="10" t="s">
        <v>148</v>
      </c>
      <c r="B29" s="10" t="s">
        <v>149</v>
      </c>
      <c r="C29" s="23" t="s">
        <v>27</v>
      </c>
      <c r="D29" s="13" t="s">
        <v>322</v>
      </c>
      <c r="E29" s="13" t="s">
        <v>323</v>
      </c>
      <c r="F29" s="13" t="s">
        <v>60</v>
      </c>
      <c r="G29" s="10" t="s">
        <v>47</v>
      </c>
      <c r="H29" s="13" t="s">
        <v>324</v>
      </c>
      <c r="I29" s="16" t="s">
        <v>326</v>
      </c>
      <c r="J29" s="13" t="s">
        <v>330</v>
      </c>
      <c r="K29" s="16" t="s">
        <v>93</v>
      </c>
      <c r="L29" s="13" t="s">
        <v>333</v>
      </c>
      <c r="M29" s="21" t="s">
        <v>334</v>
      </c>
    </row>
    <row r="30">
      <c r="A30" s="13" t="s">
        <v>154</v>
      </c>
      <c r="B30" s="13" t="s">
        <v>155</v>
      </c>
      <c r="C30" s="13" t="s">
        <v>27</v>
      </c>
      <c r="D30" s="13">
        <v>8.0</v>
      </c>
      <c r="E30" s="13" t="s">
        <v>337</v>
      </c>
      <c r="F30" s="13" t="s">
        <v>80</v>
      </c>
      <c r="G30" s="10" t="s">
        <v>47</v>
      </c>
      <c r="H30" s="13" t="s">
        <v>217</v>
      </c>
      <c r="I30" s="23" t="s">
        <v>51</v>
      </c>
      <c r="J30" s="13" t="s">
        <v>340</v>
      </c>
      <c r="K30" s="10" t="s">
        <v>341</v>
      </c>
      <c r="L30" s="10" t="s">
        <v>342</v>
      </c>
      <c r="M30" s="23" t="s">
        <v>51</v>
      </c>
    </row>
    <row r="31">
      <c r="A31" s="4" t="s">
        <v>159</v>
      </c>
      <c r="B31" s="4" t="s">
        <v>160</v>
      </c>
      <c r="C31" s="4" t="s">
        <v>27</v>
      </c>
      <c r="D31" s="13">
        <v>4.0</v>
      </c>
      <c r="E31" s="13" t="s">
        <v>343</v>
      </c>
      <c r="F31" s="13" t="s">
        <v>80</v>
      </c>
      <c r="G31" s="10" t="s">
        <v>47</v>
      </c>
      <c r="H31" s="13" t="s">
        <v>217</v>
      </c>
      <c r="I31" s="23" t="s">
        <v>51</v>
      </c>
      <c r="J31" s="13" t="s">
        <v>344</v>
      </c>
      <c r="K31" s="16" t="s">
        <v>345</v>
      </c>
      <c r="L31" s="13" t="s">
        <v>220</v>
      </c>
      <c r="M31" s="23" t="s">
        <v>51</v>
      </c>
    </row>
    <row r="32">
      <c r="A32" s="4" t="s">
        <v>162</v>
      </c>
      <c r="B32" s="4" t="s">
        <v>163</v>
      </c>
      <c r="C32" s="4" t="s">
        <v>27</v>
      </c>
      <c r="D32" s="13">
        <v>2.0</v>
      </c>
      <c r="E32" s="13" t="s">
        <v>347</v>
      </c>
      <c r="F32" s="13" t="s">
        <v>80</v>
      </c>
      <c r="G32" s="10" t="s">
        <v>36</v>
      </c>
      <c r="H32" s="13" t="s">
        <v>348</v>
      </c>
      <c r="I32" s="15" t="s">
        <v>38</v>
      </c>
      <c r="J32" s="13" t="s">
        <v>351</v>
      </c>
      <c r="K32" s="16" t="s">
        <v>93</v>
      </c>
      <c r="L32" s="13" t="s">
        <v>41</v>
      </c>
      <c r="M32" s="15" t="s">
        <v>40</v>
      </c>
    </row>
    <row r="33">
      <c r="A33" s="10" t="s">
        <v>164</v>
      </c>
      <c r="B33" s="13" t="s">
        <v>165</v>
      </c>
      <c r="C33" s="4" t="s">
        <v>27</v>
      </c>
      <c r="D33" s="13">
        <v>2.0</v>
      </c>
      <c r="E33" s="13" t="s">
        <v>347</v>
      </c>
      <c r="F33" s="13" t="s">
        <v>80</v>
      </c>
      <c r="G33" s="10" t="s">
        <v>36</v>
      </c>
      <c r="H33" s="13" t="s">
        <v>348</v>
      </c>
      <c r="I33" s="15" t="s">
        <v>38</v>
      </c>
      <c r="J33" s="13" t="s">
        <v>363</v>
      </c>
      <c r="K33" s="16" t="s">
        <v>93</v>
      </c>
      <c r="L33" s="13" t="s">
        <v>41</v>
      </c>
      <c r="M33" s="15" t="s">
        <v>40</v>
      </c>
    </row>
    <row r="34">
      <c r="A34" s="10" t="s">
        <v>167</v>
      </c>
      <c r="B34" s="10" t="s">
        <v>168</v>
      </c>
      <c r="C34" s="23" t="s">
        <v>27</v>
      </c>
      <c r="D34" s="13" t="s">
        <v>137</v>
      </c>
      <c r="E34" s="13" t="s">
        <v>369</v>
      </c>
      <c r="F34" s="13" t="s">
        <v>35</v>
      </c>
      <c r="G34" s="10" t="s">
        <v>47</v>
      </c>
      <c r="H34" s="13" t="s">
        <v>370</v>
      </c>
      <c r="I34" s="16" t="s">
        <v>106</v>
      </c>
      <c r="J34" s="13" t="s">
        <v>39</v>
      </c>
      <c r="K34" s="16" t="s">
        <v>40</v>
      </c>
      <c r="L34" s="13" t="s">
        <v>41</v>
      </c>
      <c r="M34" s="15" t="s">
        <v>40</v>
      </c>
    </row>
    <row r="35">
      <c r="A35" s="10" t="s">
        <v>169</v>
      </c>
      <c r="B35" s="10" t="s">
        <v>168</v>
      </c>
      <c r="C35" s="23" t="s">
        <v>27</v>
      </c>
      <c r="D35" s="13">
        <v>2.0</v>
      </c>
      <c r="E35" s="13" t="s">
        <v>34</v>
      </c>
      <c r="F35" s="13" t="s">
        <v>222</v>
      </c>
      <c r="G35" s="10" t="s">
        <v>77</v>
      </c>
      <c r="H35" s="13" t="s">
        <v>380</v>
      </c>
      <c r="I35" s="16" t="s">
        <v>381</v>
      </c>
      <c r="J35" s="41" t="s">
        <v>383</v>
      </c>
      <c r="K35" s="40" t="s">
        <v>386</v>
      </c>
      <c r="L35" s="13" t="s">
        <v>41</v>
      </c>
      <c r="M35" s="15" t="s">
        <v>40</v>
      </c>
    </row>
    <row r="36">
      <c r="A36" s="4" t="s">
        <v>173</v>
      </c>
      <c r="B36" s="4" t="s">
        <v>174</v>
      </c>
      <c r="C36" s="4" t="s">
        <v>27</v>
      </c>
      <c r="D36" s="13">
        <v>6.0</v>
      </c>
      <c r="E36" s="13" t="s">
        <v>389</v>
      </c>
      <c r="F36" s="13" t="s">
        <v>80</v>
      </c>
      <c r="G36" s="10" t="s">
        <v>47</v>
      </c>
      <c r="H36" s="13" t="s">
        <v>390</v>
      </c>
      <c r="I36" s="16" t="s">
        <v>391</v>
      </c>
      <c r="J36" s="13" t="s">
        <v>392</v>
      </c>
      <c r="K36" s="10" t="s">
        <v>393</v>
      </c>
      <c r="L36" s="13" t="s">
        <v>394</v>
      </c>
      <c r="M36" s="15" t="s">
        <v>395</v>
      </c>
    </row>
    <row r="37">
      <c r="A37" s="4" t="s">
        <v>180</v>
      </c>
      <c r="B37" s="4" t="s">
        <v>181</v>
      </c>
      <c r="C37" s="4" t="s">
        <v>27</v>
      </c>
      <c r="D37" s="13">
        <v>6.0</v>
      </c>
      <c r="E37" s="13" t="s">
        <v>389</v>
      </c>
      <c r="F37" s="13" t="s">
        <v>80</v>
      </c>
      <c r="G37" s="10" t="s">
        <v>47</v>
      </c>
      <c r="H37" s="13" t="s">
        <v>397</v>
      </c>
      <c r="I37" s="15" t="s">
        <v>398</v>
      </c>
      <c r="J37" s="13" t="s">
        <v>402</v>
      </c>
      <c r="K37" s="10" t="s">
        <v>393</v>
      </c>
      <c r="L37" s="13" t="s">
        <v>394</v>
      </c>
      <c r="M37" s="15" t="s">
        <v>395</v>
      </c>
    </row>
    <row r="38">
      <c r="A38" s="4" t="s">
        <v>184</v>
      </c>
      <c r="B38" s="13" t="s">
        <v>185</v>
      </c>
      <c r="C38" s="4" t="s">
        <v>27</v>
      </c>
      <c r="D38" s="13" t="s">
        <v>403</v>
      </c>
      <c r="E38" s="13" t="s">
        <v>404</v>
      </c>
      <c r="F38" s="13" t="s">
        <v>222</v>
      </c>
      <c r="G38" s="10" t="s">
        <v>47</v>
      </c>
      <c r="H38" s="13" t="s">
        <v>405</v>
      </c>
      <c r="I38" s="16" t="s">
        <v>406</v>
      </c>
      <c r="J38" s="13" t="s">
        <v>407</v>
      </c>
      <c r="K38" s="16" t="s">
        <v>40</v>
      </c>
      <c r="L38" s="13" t="s">
        <v>410</v>
      </c>
      <c r="M38" s="21" t="s">
        <v>56</v>
      </c>
    </row>
    <row r="39">
      <c r="A39" s="4" t="s">
        <v>187</v>
      </c>
      <c r="B39" s="4" t="s">
        <v>188</v>
      </c>
      <c r="C39" s="4" t="s">
        <v>27</v>
      </c>
      <c r="D39" s="13">
        <v>6.0</v>
      </c>
      <c r="E39" s="13" t="s">
        <v>389</v>
      </c>
      <c r="F39" s="13" t="s">
        <v>80</v>
      </c>
      <c r="G39" s="10" t="s">
        <v>47</v>
      </c>
      <c r="H39" s="13" t="s">
        <v>412</v>
      </c>
      <c r="I39" s="16" t="s">
        <v>413</v>
      </c>
      <c r="J39" s="13" t="s">
        <v>414</v>
      </c>
      <c r="K39" s="10" t="s">
        <v>415</v>
      </c>
      <c r="L39" s="13" t="s">
        <v>220</v>
      </c>
      <c r="M39" s="23" t="s">
        <v>51</v>
      </c>
    </row>
    <row r="40">
      <c r="A40" s="4" t="s">
        <v>192</v>
      </c>
      <c r="B40" s="4" t="s">
        <v>193</v>
      </c>
      <c r="C40" s="4" t="s">
        <v>27</v>
      </c>
      <c r="D40" s="13">
        <v>6.0</v>
      </c>
      <c r="E40" s="13" t="s">
        <v>389</v>
      </c>
      <c r="F40" s="13" t="s">
        <v>80</v>
      </c>
      <c r="G40" s="10" t="s">
        <v>47</v>
      </c>
      <c r="H40" s="13" t="s">
        <v>416</v>
      </c>
      <c r="I40" s="42" t="s">
        <v>417</v>
      </c>
      <c r="J40" s="13" t="s">
        <v>421</v>
      </c>
      <c r="K40" s="16" t="s">
        <v>93</v>
      </c>
      <c r="L40" s="43" t="s">
        <v>424</v>
      </c>
      <c r="M40" s="44" t="s">
        <v>425</v>
      </c>
    </row>
    <row r="41">
      <c r="A41" s="4" t="s">
        <v>196</v>
      </c>
      <c r="B41" s="4" t="s">
        <v>197</v>
      </c>
      <c r="C41" s="4" t="s">
        <v>27</v>
      </c>
      <c r="D41" s="13">
        <v>6.0</v>
      </c>
      <c r="E41" s="13" t="s">
        <v>433</v>
      </c>
      <c r="F41" s="26" t="s">
        <v>434</v>
      </c>
      <c r="G41" s="10" t="s">
        <v>47</v>
      </c>
      <c r="H41" s="13" t="s">
        <v>435</v>
      </c>
      <c r="I41" s="16" t="s">
        <v>436</v>
      </c>
      <c r="J41" s="13" t="s">
        <v>441</v>
      </c>
      <c r="K41" s="16" t="s">
        <v>93</v>
      </c>
      <c r="L41" s="13" t="s">
        <v>443</v>
      </c>
      <c r="M41" s="15" t="s">
        <v>445</v>
      </c>
    </row>
    <row r="42">
      <c r="A42" s="13" t="s">
        <v>199</v>
      </c>
      <c r="B42" s="4" t="s">
        <v>200</v>
      </c>
      <c r="C42" s="4" t="s">
        <v>27</v>
      </c>
      <c r="D42" s="13">
        <v>6.0</v>
      </c>
      <c r="E42" s="13" t="s">
        <v>115</v>
      </c>
      <c r="F42" s="13" t="s">
        <v>434</v>
      </c>
      <c r="G42" s="10" t="s">
        <v>47</v>
      </c>
      <c r="H42" s="13" t="s">
        <v>448</v>
      </c>
      <c r="I42" s="16" t="s">
        <v>449</v>
      </c>
      <c r="J42" s="13" t="s">
        <v>450</v>
      </c>
      <c r="K42" s="16" t="s">
        <v>93</v>
      </c>
      <c r="L42" s="13" t="s">
        <v>453</v>
      </c>
      <c r="M42" s="15" t="s">
        <v>120</v>
      </c>
    </row>
    <row r="43">
      <c r="A43" s="13" t="s">
        <v>203</v>
      </c>
      <c r="B43" s="4" t="s">
        <v>200</v>
      </c>
      <c r="C43" s="4" t="s">
        <v>27</v>
      </c>
      <c r="D43" s="13">
        <v>6.0</v>
      </c>
      <c r="E43" s="13" t="s">
        <v>115</v>
      </c>
      <c r="F43" s="13" t="s">
        <v>434</v>
      </c>
      <c r="G43" s="10" t="s">
        <v>47</v>
      </c>
      <c r="H43" s="13" t="s">
        <v>456</v>
      </c>
      <c r="I43" s="16" t="s">
        <v>449</v>
      </c>
      <c r="J43" s="13" t="s">
        <v>459</v>
      </c>
      <c r="K43" s="16" t="s">
        <v>93</v>
      </c>
      <c r="L43" s="13" t="s">
        <v>453</v>
      </c>
      <c r="M43" s="15" t="s">
        <v>120</v>
      </c>
    </row>
    <row r="44">
      <c r="A44" s="13" t="s">
        <v>206</v>
      </c>
      <c r="B44" s="13" t="s">
        <v>207</v>
      </c>
      <c r="C44" s="13" t="s">
        <v>27</v>
      </c>
      <c r="D44" s="13">
        <v>6.0</v>
      </c>
      <c r="E44" s="13" t="s">
        <v>115</v>
      </c>
      <c r="F44" s="13" t="s">
        <v>80</v>
      </c>
      <c r="G44" s="10" t="s">
        <v>47</v>
      </c>
      <c r="H44" s="13" t="s">
        <v>463</v>
      </c>
      <c r="I44" s="16" t="s">
        <v>464</v>
      </c>
      <c r="J44" s="13" t="s">
        <v>465</v>
      </c>
      <c r="K44" s="16" t="s">
        <v>93</v>
      </c>
      <c r="L44" s="13" t="s">
        <v>453</v>
      </c>
      <c r="M44" s="15" t="s">
        <v>120</v>
      </c>
    </row>
    <row r="45">
      <c r="A45" s="13" t="s">
        <v>211</v>
      </c>
      <c r="B45" s="13" t="s">
        <v>212</v>
      </c>
      <c r="C45" s="13" t="s">
        <v>27</v>
      </c>
      <c r="D45" s="13">
        <v>6.0</v>
      </c>
      <c r="E45" s="13" t="s">
        <v>115</v>
      </c>
      <c r="F45" s="13" t="s">
        <v>434</v>
      </c>
      <c r="G45" s="10" t="s">
        <v>47</v>
      </c>
      <c r="H45" s="13" t="s">
        <v>471</v>
      </c>
      <c r="I45" s="16" t="s">
        <v>472</v>
      </c>
      <c r="J45" s="13" t="s">
        <v>477</v>
      </c>
      <c r="K45" s="16" t="s">
        <v>93</v>
      </c>
      <c r="L45" s="13" t="s">
        <v>478</v>
      </c>
      <c r="M45" s="15" t="s">
        <v>120</v>
      </c>
    </row>
    <row r="46">
      <c r="A46" s="13" t="s">
        <v>215</v>
      </c>
      <c r="B46" s="13" t="s">
        <v>212</v>
      </c>
      <c r="C46" s="13" t="s">
        <v>27</v>
      </c>
      <c r="D46" s="13">
        <v>6.0</v>
      </c>
      <c r="E46" s="13" t="s">
        <v>115</v>
      </c>
      <c r="F46" s="13" t="s">
        <v>434</v>
      </c>
      <c r="G46" s="10" t="s">
        <v>47</v>
      </c>
      <c r="H46" s="13" t="s">
        <v>482</v>
      </c>
      <c r="I46" s="15" t="s">
        <v>484</v>
      </c>
      <c r="J46" s="13" t="s">
        <v>487</v>
      </c>
      <c r="K46" s="16" t="s">
        <v>93</v>
      </c>
      <c r="L46" s="13" t="s">
        <v>453</v>
      </c>
      <c r="M46" s="15" t="s">
        <v>120</v>
      </c>
    </row>
    <row r="47">
      <c r="A47" s="13" t="s">
        <v>224</v>
      </c>
      <c r="B47" s="13" t="s">
        <v>212</v>
      </c>
      <c r="C47" s="13" t="s">
        <v>27</v>
      </c>
      <c r="D47" s="13">
        <v>6.0</v>
      </c>
      <c r="E47" s="13" t="s">
        <v>115</v>
      </c>
      <c r="F47" s="13" t="s">
        <v>434</v>
      </c>
      <c r="G47" s="10" t="s">
        <v>47</v>
      </c>
      <c r="H47" s="13" t="s">
        <v>493</v>
      </c>
      <c r="I47" s="15" t="s">
        <v>494</v>
      </c>
      <c r="J47" s="13" t="s">
        <v>496</v>
      </c>
      <c r="K47" s="16" t="s">
        <v>93</v>
      </c>
      <c r="L47" s="13" t="s">
        <v>453</v>
      </c>
      <c r="M47" s="15" t="s">
        <v>120</v>
      </c>
    </row>
    <row r="48">
      <c r="A48" s="4" t="s">
        <v>227</v>
      </c>
      <c r="B48" s="4" t="s">
        <v>228</v>
      </c>
      <c r="C48" s="4" t="s">
        <v>27</v>
      </c>
      <c r="D48" s="13">
        <v>6.0</v>
      </c>
      <c r="E48" s="13" t="s">
        <v>115</v>
      </c>
      <c r="F48" s="13" t="s">
        <v>434</v>
      </c>
      <c r="G48" s="10" t="s">
        <v>47</v>
      </c>
      <c r="H48" s="13" t="s">
        <v>500</v>
      </c>
      <c r="I48" s="15" t="s">
        <v>484</v>
      </c>
      <c r="J48" s="13" t="s">
        <v>504</v>
      </c>
      <c r="K48" s="16" t="s">
        <v>93</v>
      </c>
      <c r="L48" s="13" t="s">
        <v>453</v>
      </c>
      <c r="M48" s="15" t="s">
        <v>120</v>
      </c>
    </row>
    <row r="49">
      <c r="A49" s="10" t="s">
        <v>232</v>
      </c>
      <c r="B49" s="13" t="s">
        <v>233</v>
      </c>
      <c r="C49" s="23" t="s">
        <v>27</v>
      </c>
      <c r="D49" s="13">
        <v>6.0</v>
      </c>
      <c r="E49" s="13" t="s">
        <v>115</v>
      </c>
      <c r="F49" s="13" t="s">
        <v>80</v>
      </c>
      <c r="G49" s="10" t="s">
        <v>47</v>
      </c>
      <c r="H49" s="13" t="s">
        <v>507</v>
      </c>
      <c r="I49" s="16" t="s">
        <v>508</v>
      </c>
      <c r="J49" s="13" t="s">
        <v>510</v>
      </c>
      <c r="K49" s="16" t="s">
        <v>93</v>
      </c>
      <c r="L49" s="13" t="s">
        <v>514</v>
      </c>
      <c r="M49" s="15" t="s">
        <v>120</v>
      </c>
    </row>
    <row r="50">
      <c r="A50" s="4" t="s">
        <v>235</v>
      </c>
      <c r="B50" s="4" t="s">
        <v>236</v>
      </c>
      <c r="C50" s="4" t="s">
        <v>27</v>
      </c>
      <c r="D50" s="13">
        <v>6.0</v>
      </c>
      <c r="E50" s="13" t="s">
        <v>115</v>
      </c>
      <c r="F50" s="13" t="s">
        <v>434</v>
      </c>
      <c r="G50" s="10" t="s">
        <v>47</v>
      </c>
      <c r="H50" s="13" t="s">
        <v>521</v>
      </c>
      <c r="I50" s="16" t="s">
        <v>449</v>
      </c>
      <c r="J50" s="13" t="s">
        <v>526</v>
      </c>
      <c r="K50" s="16" t="s">
        <v>93</v>
      </c>
      <c r="L50" s="13" t="s">
        <v>529</v>
      </c>
      <c r="M50" s="15" t="s">
        <v>120</v>
      </c>
    </row>
    <row r="51">
      <c r="A51" s="4" t="s">
        <v>238</v>
      </c>
      <c r="B51" s="4" t="s">
        <v>239</v>
      </c>
      <c r="C51" s="4" t="s">
        <v>27</v>
      </c>
      <c r="D51" s="48">
        <v>6.0</v>
      </c>
      <c r="E51" s="13" t="s">
        <v>115</v>
      </c>
      <c r="F51" s="13" t="s">
        <v>434</v>
      </c>
      <c r="G51" s="10" t="s">
        <v>47</v>
      </c>
      <c r="H51" s="13" t="s">
        <v>532</v>
      </c>
      <c r="I51" s="49" t="s">
        <v>533</v>
      </c>
      <c r="J51" s="13" t="s">
        <v>536</v>
      </c>
      <c r="K51" s="16" t="s">
        <v>93</v>
      </c>
      <c r="L51" s="13" t="s">
        <v>529</v>
      </c>
      <c r="M51" s="15" t="s">
        <v>120</v>
      </c>
    </row>
    <row r="52">
      <c r="A52" s="10" t="s">
        <v>244</v>
      </c>
      <c r="B52" s="13" t="s">
        <v>245</v>
      </c>
      <c r="C52" s="23" t="s">
        <v>27</v>
      </c>
      <c r="D52" s="13">
        <v>2.0</v>
      </c>
      <c r="E52" s="13" t="s">
        <v>541</v>
      </c>
      <c r="F52" s="13" t="s">
        <v>46</v>
      </c>
      <c r="G52" s="10" t="s">
        <v>36</v>
      </c>
      <c r="H52" s="13" t="s">
        <v>223</v>
      </c>
      <c r="I52" s="15" t="s">
        <v>38</v>
      </c>
      <c r="J52" s="13" t="s">
        <v>53</v>
      </c>
      <c r="K52" s="16" t="s">
        <v>40</v>
      </c>
      <c r="L52" s="13" t="s">
        <v>546</v>
      </c>
      <c r="M52" s="21" t="s">
        <v>56</v>
      </c>
    </row>
    <row r="53">
      <c r="A53" s="10" t="s">
        <v>249</v>
      </c>
      <c r="B53" s="13" t="s">
        <v>250</v>
      </c>
      <c r="C53" s="23" t="s">
        <v>27</v>
      </c>
      <c r="D53" s="13">
        <v>6.0</v>
      </c>
      <c r="E53" s="13" t="s">
        <v>115</v>
      </c>
      <c r="F53" s="13" t="s">
        <v>80</v>
      </c>
      <c r="G53" s="10" t="s">
        <v>47</v>
      </c>
      <c r="H53" s="13" t="s">
        <v>550</v>
      </c>
      <c r="I53" s="16" t="s">
        <v>551</v>
      </c>
      <c r="J53" s="13" t="s">
        <v>554</v>
      </c>
      <c r="K53" s="16" t="s">
        <v>93</v>
      </c>
      <c r="L53" s="13" t="s">
        <v>557</v>
      </c>
      <c r="M53" s="15" t="s">
        <v>40</v>
      </c>
    </row>
    <row r="54">
      <c r="A54" s="4" t="s">
        <v>253</v>
      </c>
      <c r="B54" s="4" t="s">
        <v>254</v>
      </c>
      <c r="C54" s="4" t="s">
        <v>27</v>
      </c>
      <c r="D54" s="13">
        <v>6.0</v>
      </c>
      <c r="E54" s="13" t="s">
        <v>115</v>
      </c>
      <c r="F54" s="13" t="s">
        <v>80</v>
      </c>
      <c r="G54" s="10" t="s">
        <v>47</v>
      </c>
      <c r="H54" s="13" t="s">
        <v>563</v>
      </c>
      <c r="I54" s="23" t="s">
        <v>51</v>
      </c>
      <c r="J54" s="13" t="s">
        <v>564</v>
      </c>
      <c r="K54" s="16" t="s">
        <v>93</v>
      </c>
      <c r="L54" s="13" t="s">
        <v>529</v>
      </c>
      <c r="M54" s="15" t="s">
        <v>120</v>
      </c>
    </row>
    <row r="55">
      <c r="A55" s="13" t="s">
        <v>257</v>
      </c>
      <c r="B55" s="10" t="s">
        <v>258</v>
      </c>
      <c r="C55" s="23" t="s">
        <v>27</v>
      </c>
      <c r="D55" s="13">
        <v>6.0</v>
      </c>
      <c r="E55" s="13" t="s">
        <v>246</v>
      </c>
      <c r="F55" s="26" t="s">
        <v>571</v>
      </c>
      <c r="G55" s="10" t="s">
        <v>47</v>
      </c>
      <c r="H55" s="13" t="s">
        <v>572</v>
      </c>
      <c r="I55" s="10" t="s">
        <v>152</v>
      </c>
      <c r="J55" s="13" t="s">
        <v>573</v>
      </c>
      <c r="K55" s="16" t="s">
        <v>93</v>
      </c>
      <c r="L55" s="13" t="s">
        <v>557</v>
      </c>
      <c r="M55" s="15" t="s">
        <v>40</v>
      </c>
    </row>
    <row r="56">
      <c r="A56" s="10" t="s">
        <v>259</v>
      </c>
      <c r="B56" s="4" t="s">
        <v>260</v>
      </c>
      <c r="C56" s="4" t="s">
        <v>27</v>
      </c>
      <c r="D56" s="13">
        <v>6.0</v>
      </c>
      <c r="E56" s="13" t="s">
        <v>246</v>
      </c>
      <c r="F56" s="13" t="s">
        <v>80</v>
      </c>
      <c r="G56" s="10" t="s">
        <v>47</v>
      </c>
      <c r="H56" s="13" t="s">
        <v>582</v>
      </c>
      <c r="I56" s="15" t="s">
        <v>583</v>
      </c>
      <c r="J56" s="13" t="s">
        <v>588</v>
      </c>
      <c r="K56" s="16" t="s">
        <v>93</v>
      </c>
      <c r="L56" s="13" t="s">
        <v>557</v>
      </c>
      <c r="M56" s="15" t="s">
        <v>40</v>
      </c>
    </row>
    <row r="57">
      <c r="A57" s="10" t="s">
        <v>264</v>
      </c>
      <c r="B57" s="4" t="s">
        <v>260</v>
      </c>
      <c r="C57" s="4" t="s">
        <v>27</v>
      </c>
      <c r="D57" s="13">
        <v>6.0</v>
      </c>
      <c r="E57" s="13" t="s">
        <v>246</v>
      </c>
      <c r="F57" s="13" t="s">
        <v>80</v>
      </c>
      <c r="G57" s="10" t="s">
        <v>47</v>
      </c>
      <c r="H57" s="13" t="s">
        <v>591</v>
      </c>
      <c r="I57" s="15" t="s">
        <v>593</v>
      </c>
      <c r="J57" s="13" t="s">
        <v>599</v>
      </c>
      <c r="K57" s="16" t="s">
        <v>93</v>
      </c>
      <c r="L57" s="13" t="s">
        <v>557</v>
      </c>
      <c r="M57" s="15" t="s">
        <v>40</v>
      </c>
    </row>
    <row r="58">
      <c r="A58" s="10" t="s">
        <v>266</v>
      </c>
      <c r="B58" s="4" t="s">
        <v>260</v>
      </c>
      <c r="C58" s="4" t="s">
        <v>27</v>
      </c>
      <c r="D58" s="13">
        <v>6.0</v>
      </c>
      <c r="E58" s="13" t="s">
        <v>246</v>
      </c>
      <c r="F58" s="13" t="s">
        <v>80</v>
      </c>
      <c r="G58" s="10" t="s">
        <v>47</v>
      </c>
      <c r="H58" s="13" t="s">
        <v>608</v>
      </c>
      <c r="I58" s="15" t="s">
        <v>609</v>
      </c>
      <c r="J58" s="13" t="s">
        <v>614</v>
      </c>
      <c r="K58" s="16" t="s">
        <v>93</v>
      </c>
      <c r="L58" s="13" t="s">
        <v>557</v>
      </c>
      <c r="M58" s="15" t="s">
        <v>40</v>
      </c>
    </row>
    <row r="59">
      <c r="A59" s="10" t="s">
        <v>270</v>
      </c>
      <c r="B59" s="4" t="s">
        <v>260</v>
      </c>
      <c r="C59" s="4" t="s">
        <v>27</v>
      </c>
      <c r="D59" s="13">
        <v>6.0</v>
      </c>
      <c r="E59" s="13" t="s">
        <v>246</v>
      </c>
      <c r="F59" s="13" t="s">
        <v>80</v>
      </c>
      <c r="G59" s="10" t="s">
        <v>47</v>
      </c>
      <c r="H59" s="13" t="s">
        <v>619</v>
      </c>
      <c r="I59" s="15" t="s">
        <v>620</v>
      </c>
      <c r="J59" s="13" t="s">
        <v>623</v>
      </c>
      <c r="K59" s="16" t="s">
        <v>93</v>
      </c>
      <c r="L59" s="13" t="s">
        <v>557</v>
      </c>
      <c r="M59" s="15" t="s">
        <v>40</v>
      </c>
    </row>
    <row r="60">
      <c r="A60" s="10" t="s">
        <v>272</v>
      </c>
      <c r="B60" s="4" t="s">
        <v>260</v>
      </c>
      <c r="C60" s="4" t="s">
        <v>27</v>
      </c>
      <c r="D60" s="13">
        <v>6.0</v>
      </c>
      <c r="E60" s="13" t="s">
        <v>246</v>
      </c>
      <c r="F60" s="13" t="s">
        <v>434</v>
      </c>
      <c r="G60" s="10" t="s">
        <v>47</v>
      </c>
      <c r="H60" s="13" t="s">
        <v>628</v>
      </c>
      <c r="I60" s="15" t="s">
        <v>629</v>
      </c>
      <c r="J60" s="13" t="s">
        <v>632</v>
      </c>
      <c r="K60" s="16" t="s">
        <v>93</v>
      </c>
      <c r="L60" s="13" t="s">
        <v>557</v>
      </c>
      <c r="M60" s="15" t="s">
        <v>40</v>
      </c>
    </row>
    <row r="61">
      <c r="A61" s="10" t="s">
        <v>275</v>
      </c>
      <c r="B61" s="10" t="s">
        <v>276</v>
      </c>
      <c r="C61" s="23" t="s">
        <v>27</v>
      </c>
      <c r="D61" s="13">
        <v>6.0</v>
      </c>
      <c r="E61" s="13" t="s">
        <v>246</v>
      </c>
      <c r="F61" s="13" t="s">
        <v>434</v>
      </c>
      <c r="G61" s="10" t="s">
        <v>47</v>
      </c>
      <c r="H61" s="13" t="s">
        <v>638</v>
      </c>
      <c r="I61" s="15" t="s">
        <v>639</v>
      </c>
      <c r="J61" s="13" t="s">
        <v>643</v>
      </c>
      <c r="K61" s="54" t="s">
        <v>644</v>
      </c>
      <c r="L61" s="13" t="s">
        <v>557</v>
      </c>
      <c r="M61" s="15" t="s">
        <v>40</v>
      </c>
    </row>
    <row r="62">
      <c r="A62" s="13" t="s">
        <v>282</v>
      </c>
      <c r="B62" s="13" t="s">
        <v>283</v>
      </c>
      <c r="C62" s="13" t="s">
        <v>27</v>
      </c>
      <c r="D62" s="13">
        <v>9.0</v>
      </c>
      <c r="E62" s="13" t="s">
        <v>648</v>
      </c>
      <c r="F62" s="55" t="s">
        <v>571</v>
      </c>
      <c r="G62" s="10" t="s">
        <v>47</v>
      </c>
      <c r="H62" s="55" t="s">
        <v>650</v>
      </c>
      <c r="I62" s="56" t="s">
        <v>651</v>
      </c>
      <c r="J62" s="13" t="s">
        <v>655</v>
      </c>
      <c r="K62" s="16" t="s">
        <v>93</v>
      </c>
      <c r="L62" s="57" t="s">
        <v>659</v>
      </c>
      <c r="M62" s="58" t="s">
        <v>660</v>
      </c>
    </row>
    <row r="63">
      <c r="A63" s="13" t="s">
        <v>285</v>
      </c>
      <c r="B63" s="13" t="s">
        <v>286</v>
      </c>
      <c r="C63" s="13" t="s">
        <v>27</v>
      </c>
      <c r="D63" s="13">
        <v>9.0</v>
      </c>
      <c r="E63" s="13" t="s">
        <v>648</v>
      </c>
      <c r="F63" s="55" t="s">
        <v>571</v>
      </c>
      <c r="G63" s="10" t="s">
        <v>47</v>
      </c>
      <c r="H63" s="55" t="s">
        <v>650</v>
      </c>
      <c r="I63" s="56" t="s">
        <v>651</v>
      </c>
      <c r="J63" s="13" t="s">
        <v>655</v>
      </c>
      <c r="K63" s="16" t="s">
        <v>93</v>
      </c>
      <c r="L63" s="57" t="s">
        <v>659</v>
      </c>
      <c r="M63" s="58" t="s">
        <v>660</v>
      </c>
    </row>
    <row r="64">
      <c r="A64" s="4" t="s">
        <v>287</v>
      </c>
      <c r="B64" s="4" t="s">
        <v>288</v>
      </c>
      <c r="C64" s="4" t="s">
        <v>27</v>
      </c>
      <c r="D64" s="13">
        <v>4.0</v>
      </c>
      <c r="E64" s="13" t="s">
        <v>673</v>
      </c>
      <c r="F64" s="13" t="s">
        <v>80</v>
      </c>
      <c r="G64" s="10" t="s">
        <v>47</v>
      </c>
      <c r="H64" s="13" t="s">
        <v>674</v>
      </c>
      <c r="I64" s="16" t="s">
        <v>675</v>
      </c>
      <c r="J64" s="13" t="s">
        <v>676</v>
      </c>
      <c r="K64" s="16" t="s">
        <v>93</v>
      </c>
      <c r="L64" s="13" t="s">
        <v>680</v>
      </c>
      <c r="M64" s="15" t="s">
        <v>675</v>
      </c>
    </row>
    <row r="65">
      <c r="A65" s="4" t="s">
        <v>290</v>
      </c>
      <c r="B65" s="4" t="s">
        <v>291</v>
      </c>
      <c r="C65" s="4" t="s">
        <v>27</v>
      </c>
      <c r="D65" s="13">
        <v>7.0</v>
      </c>
      <c r="E65" s="13" t="s">
        <v>681</v>
      </c>
      <c r="F65" s="13" t="s">
        <v>682</v>
      </c>
      <c r="G65" s="10" t="s">
        <v>36</v>
      </c>
      <c r="H65" s="13" t="s">
        <v>348</v>
      </c>
      <c r="I65" s="15" t="s">
        <v>38</v>
      </c>
      <c r="J65" s="13" t="s">
        <v>686</v>
      </c>
      <c r="K65" s="15" t="s">
        <v>687</v>
      </c>
      <c r="L65" s="13" t="s">
        <v>659</v>
      </c>
      <c r="M65" s="15" t="s">
        <v>660</v>
      </c>
    </row>
    <row r="66">
      <c r="A66" s="10" t="s">
        <v>296</v>
      </c>
      <c r="B66" s="10" t="s">
        <v>691</v>
      </c>
      <c r="C66" s="23" t="s">
        <v>27</v>
      </c>
      <c r="D66" s="13">
        <v>8.0</v>
      </c>
      <c r="E66" s="13" t="s">
        <v>216</v>
      </c>
      <c r="F66" s="13" t="s">
        <v>80</v>
      </c>
      <c r="G66" s="10" t="s">
        <v>47</v>
      </c>
      <c r="H66" s="13" t="s">
        <v>694</v>
      </c>
      <c r="I66" s="23" t="s">
        <v>51</v>
      </c>
      <c r="J66" s="13" t="s">
        <v>695</v>
      </c>
      <c r="K66" s="23" t="s">
        <v>696</v>
      </c>
      <c r="L66" s="13" t="s">
        <v>220</v>
      </c>
      <c r="M66" s="23" t="s">
        <v>51</v>
      </c>
    </row>
    <row r="67">
      <c r="A67" s="10" t="s">
        <v>300</v>
      </c>
      <c r="B67" s="10" t="s">
        <v>301</v>
      </c>
      <c r="C67" s="23" t="s">
        <v>27</v>
      </c>
      <c r="D67" s="13">
        <v>2.0</v>
      </c>
      <c r="E67" s="13" t="s">
        <v>34</v>
      </c>
      <c r="F67" s="13" t="s">
        <v>35</v>
      </c>
      <c r="G67" s="10" t="s">
        <v>47</v>
      </c>
      <c r="H67" s="13" t="s">
        <v>697</v>
      </c>
      <c r="I67" s="16" t="s">
        <v>40</v>
      </c>
      <c r="J67" s="13" t="s">
        <v>39</v>
      </c>
      <c r="K67" s="16" t="s">
        <v>40</v>
      </c>
      <c r="L67" s="13" t="s">
        <v>704</v>
      </c>
      <c r="M67" s="15" t="s">
        <v>40</v>
      </c>
    </row>
    <row r="68">
      <c r="A68" s="4" t="s">
        <v>302</v>
      </c>
      <c r="B68" s="4" t="s">
        <v>303</v>
      </c>
      <c r="C68" s="4" t="s">
        <v>27</v>
      </c>
      <c r="D68" s="13">
        <v>7.0</v>
      </c>
      <c r="E68" s="13" t="s">
        <v>706</v>
      </c>
      <c r="F68" s="13" t="s">
        <v>80</v>
      </c>
      <c r="G68" s="10" t="s">
        <v>47</v>
      </c>
      <c r="H68" s="13" t="s">
        <v>707</v>
      </c>
      <c r="I68" s="16" t="s">
        <v>398</v>
      </c>
      <c r="J68" s="13" t="s">
        <v>712</v>
      </c>
      <c r="K68" s="16" t="s">
        <v>93</v>
      </c>
      <c r="L68" s="13" t="s">
        <v>659</v>
      </c>
      <c r="M68" s="15" t="s">
        <v>660</v>
      </c>
    </row>
    <row r="69">
      <c r="A69" s="4" t="s">
        <v>306</v>
      </c>
      <c r="B69" s="4" t="s">
        <v>307</v>
      </c>
      <c r="C69" s="4" t="s">
        <v>27</v>
      </c>
      <c r="D69" s="13">
        <v>7.0</v>
      </c>
      <c r="E69" s="13" t="s">
        <v>681</v>
      </c>
      <c r="F69" s="26" t="s">
        <v>719</v>
      </c>
      <c r="G69" s="10" t="s">
        <v>47</v>
      </c>
      <c r="H69" s="26" t="s">
        <v>720</v>
      </c>
      <c r="I69" s="15" t="s">
        <v>721</v>
      </c>
      <c r="J69" s="13" t="s">
        <v>724</v>
      </c>
      <c r="K69" s="16" t="s">
        <v>93</v>
      </c>
      <c r="L69" s="13" t="s">
        <v>727</v>
      </c>
      <c r="M69" s="15" t="s">
        <v>729</v>
      </c>
    </row>
    <row r="70">
      <c r="A70" s="13" t="s">
        <v>310</v>
      </c>
      <c r="B70" s="13" t="s">
        <v>311</v>
      </c>
      <c r="C70" s="4" t="s">
        <v>27</v>
      </c>
      <c r="D70" s="13">
        <v>9.0</v>
      </c>
      <c r="E70" s="13" t="s">
        <v>732</v>
      </c>
      <c r="F70" s="63" t="s">
        <v>571</v>
      </c>
      <c r="G70" s="10" t="s">
        <v>47</v>
      </c>
      <c r="H70" s="63" t="s">
        <v>733</v>
      </c>
      <c r="I70" s="65" t="s">
        <v>152</v>
      </c>
      <c r="J70" s="4" t="s">
        <v>734</v>
      </c>
      <c r="K70" s="66" t="s">
        <v>93</v>
      </c>
      <c r="L70" s="57" t="s">
        <v>659</v>
      </c>
      <c r="M70" s="58" t="s">
        <v>660</v>
      </c>
    </row>
    <row r="71">
      <c r="A71" s="13" t="s">
        <v>312</v>
      </c>
      <c r="B71" s="13" t="s">
        <v>313</v>
      </c>
      <c r="C71" s="4" t="s">
        <v>27</v>
      </c>
      <c r="D71" s="13">
        <v>9.0</v>
      </c>
      <c r="E71" s="13" t="s">
        <v>732</v>
      </c>
      <c r="F71" s="63" t="s">
        <v>571</v>
      </c>
      <c r="G71" s="10" t="s">
        <v>47</v>
      </c>
      <c r="H71" s="63" t="s">
        <v>733</v>
      </c>
      <c r="I71" s="64" t="s">
        <v>152</v>
      </c>
      <c r="J71" s="67" t="s">
        <v>734</v>
      </c>
      <c r="K71" s="66" t="s">
        <v>93</v>
      </c>
      <c r="L71" s="57" t="s">
        <v>659</v>
      </c>
      <c r="M71" s="58" t="s">
        <v>660</v>
      </c>
    </row>
    <row r="72">
      <c r="A72" s="13" t="s">
        <v>314</v>
      </c>
      <c r="B72" s="13" t="s">
        <v>315</v>
      </c>
      <c r="C72" s="4" t="s">
        <v>27</v>
      </c>
      <c r="D72" s="13">
        <v>9.0</v>
      </c>
      <c r="E72" s="13" t="s">
        <v>732</v>
      </c>
      <c r="F72" s="63" t="s">
        <v>571</v>
      </c>
      <c r="G72" s="10" t="s">
        <v>47</v>
      </c>
      <c r="H72" s="63" t="s">
        <v>733</v>
      </c>
      <c r="I72" s="64" t="s">
        <v>152</v>
      </c>
      <c r="J72" s="67" t="s">
        <v>734</v>
      </c>
      <c r="K72" s="66" t="s">
        <v>93</v>
      </c>
      <c r="L72" s="57" t="s">
        <v>659</v>
      </c>
      <c r="M72" s="58" t="s">
        <v>660</v>
      </c>
    </row>
    <row r="73">
      <c r="A73" s="13" t="s">
        <v>318</v>
      </c>
      <c r="B73" s="13" t="s">
        <v>319</v>
      </c>
      <c r="C73" s="4" t="s">
        <v>27</v>
      </c>
      <c r="D73" s="13">
        <v>9.0</v>
      </c>
      <c r="E73" s="13" t="s">
        <v>732</v>
      </c>
      <c r="F73" s="63" t="s">
        <v>571</v>
      </c>
      <c r="G73" s="10" t="s">
        <v>47</v>
      </c>
      <c r="H73" s="63" t="s">
        <v>733</v>
      </c>
      <c r="I73" s="64" t="s">
        <v>152</v>
      </c>
      <c r="J73" s="67" t="s">
        <v>734</v>
      </c>
      <c r="K73" s="66" t="s">
        <v>93</v>
      </c>
      <c r="L73" s="57" t="s">
        <v>659</v>
      </c>
      <c r="M73" s="58" t="s">
        <v>660</v>
      </c>
    </row>
    <row r="74">
      <c r="A74" s="13" t="s">
        <v>320</v>
      </c>
      <c r="B74" s="13" t="s">
        <v>321</v>
      </c>
      <c r="C74" s="4" t="s">
        <v>27</v>
      </c>
      <c r="D74" s="13">
        <v>9.0</v>
      </c>
      <c r="E74" s="13" t="s">
        <v>732</v>
      </c>
      <c r="F74" s="63" t="s">
        <v>571</v>
      </c>
      <c r="G74" s="10" t="s">
        <v>47</v>
      </c>
      <c r="H74" s="63" t="s">
        <v>733</v>
      </c>
      <c r="I74" s="64" t="s">
        <v>152</v>
      </c>
      <c r="J74" s="67" t="s">
        <v>734</v>
      </c>
      <c r="K74" s="66" t="s">
        <v>93</v>
      </c>
      <c r="L74" s="57" t="s">
        <v>659</v>
      </c>
      <c r="M74" s="58" t="s">
        <v>660</v>
      </c>
    </row>
    <row r="75">
      <c r="A75" s="13" t="s">
        <v>325</v>
      </c>
      <c r="B75" s="13" t="s">
        <v>327</v>
      </c>
      <c r="C75" s="4" t="s">
        <v>27</v>
      </c>
      <c r="D75" s="13">
        <v>9.0</v>
      </c>
      <c r="E75" s="13" t="s">
        <v>732</v>
      </c>
      <c r="F75" s="63" t="s">
        <v>571</v>
      </c>
      <c r="G75" s="10" t="s">
        <v>47</v>
      </c>
      <c r="H75" s="63" t="s">
        <v>733</v>
      </c>
      <c r="I75" s="64" t="s">
        <v>152</v>
      </c>
      <c r="J75" s="67" t="s">
        <v>734</v>
      </c>
      <c r="K75" s="66" t="s">
        <v>93</v>
      </c>
      <c r="L75" s="57" t="s">
        <v>659</v>
      </c>
      <c r="M75" s="58" t="s">
        <v>660</v>
      </c>
    </row>
    <row r="76">
      <c r="A76" s="13" t="s">
        <v>328</v>
      </c>
      <c r="B76" s="13" t="s">
        <v>329</v>
      </c>
      <c r="C76" s="4" t="s">
        <v>27</v>
      </c>
      <c r="D76" s="13">
        <v>9.0</v>
      </c>
      <c r="E76" s="13" t="s">
        <v>732</v>
      </c>
      <c r="F76" s="63" t="s">
        <v>571</v>
      </c>
      <c r="G76" s="10" t="s">
        <v>47</v>
      </c>
      <c r="H76" s="63" t="s">
        <v>733</v>
      </c>
      <c r="I76" s="64" t="s">
        <v>152</v>
      </c>
      <c r="J76" s="67" t="s">
        <v>734</v>
      </c>
      <c r="K76" s="66" t="s">
        <v>93</v>
      </c>
      <c r="L76" s="57" t="s">
        <v>659</v>
      </c>
      <c r="M76" s="58" t="s">
        <v>660</v>
      </c>
    </row>
    <row r="77">
      <c r="A77" s="13" t="s">
        <v>331</v>
      </c>
      <c r="B77" s="13" t="s">
        <v>332</v>
      </c>
      <c r="C77" s="13" t="s">
        <v>27</v>
      </c>
      <c r="D77" s="13">
        <v>9.0</v>
      </c>
      <c r="E77" s="13" t="s">
        <v>787</v>
      </c>
      <c r="F77" s="63" t="s">
        <v>571</v>
      </c>
      <c r="G77" s="10" t="s">
        <v>47</v>
      </c>
      <c r="H77" s="63" t="s">
        <v>733</v>
      </c>
      <c r="I77" s="64" t="s">
        <v>152</v>
      </c>
      <c r="J77" s="67" t="s">
        <v>734</v>
      </c>
      <c r="K77" s="66" t="s">
        <v>93</v>
      </c>
      <c r="L77" s="57" t="s">
        <v>659</v>
      </c>
      <c r="M77" s="58" t="s">
        <v>660</v>
      </c>
    </row>
    <row r="78">
      <c r="A78" s="4" t="s">
        <v>335</v>
      </c>
      <c r="B78" s="4" t="s">
        <v>336</v>
      </c>
      <c r="C78" s="4" t="s">
        <v>27</v>
      </c>
      <c r="D78" s="13">
        <v>6.0</v>
      </c>
      <c r="E78" s="13" t="s">
        <v>389</v>
      </c>
      <c r="F78" s="13" t="s">
        <v>80</v>
      </c>
      <c r="G78" s="10" t="s">
        <v>36</v>
      </c>
      <c r="H78" s="13" t="s">
        <v>348</v>
      </c>
      <c r="I78" s="15" t="s">
        <v>38</v>
      </c>
      <c r="J78" s="13" t="s">
        <v>794</v>
      </c>
      <c r="K78" s="16" t="s">
        <v>796</v>
      </c>
      <c r="L78" s="13" t="s">
        <v>394</v>
      </c>
      <c r="M78" s="15" t="s">
        <v>395</v>
      </c>
    </row>
    <row r="79">
      <c r="A79" s="4" t="s">
        <v>338</v>
      </c>
      <c r="B79" s="4" t="s">
        <v>339</v>
      </c>
      <c r="C79" s="4" t="s">
        <v>27</v>
      </c>
      <c r="D79" s="13">
        <v>6.0</v>
      </c>
      <c r="E79" s="13" t="s">
        <v>115</v>
      </c>
      <c r="F79" s="13" t="s">
        <v>222</v>
      </c>
      <c r="G79" s="10" t="s">
        <v>47</v>
      </c>
      <c r="H79" s="13" t="s">
        <v>801</v>
      </c>
      <c r="I79" s="16" t="s">
        <v>803</v>
      </c>
      <c r="J79" s="13" t="s">
        <v>804</v>
      </c>
      <c r="K79" s="16" t="s">
        <v>40</v>
      </c>
      <c r="L79" s="13" t="s">
        <v>529</v>
      </c>
      <c r="M79" s="15" t="s">
        <v>120</v>
      </c>
    </row>
    <row r="80">
      <c r="A80" s="4" t="s">
        <v>349</v>
      </c>
      <c r="B80" s="13" t="s">
        <v>350</v>
      </c>
      <c r="C80" s="4" t="s">
        <v>27</v>
      </c>
      <c r="D80" s="13">
        <v>2.0</v>
      </c>
      <c r="E80" s="13" t="s">
        <v>79</v>
      </c>
      <c r="F80" s="13" t="s">
        <v>80</v>
      </c>
      <c r="G80" s="10" t="s">
        <v>77</v>
      </c>
      <c r="H80" s="13" t="s">
        <v>810</v>
      </c>
      <c r="I80" s="16" t="s">
        <v>381</v>
      </c>
      <c r="J80" s="13" t="s">
        <v>813</v>
      </c>
      <c r="K80" s="15" t="s">
        <v>814</v>
      </c>
      <c r="L80" s="13" t="s">
        <v>815</v>
      </c>
      <c r="M80" s="21" t="s">
        <v>56</v>
      </c>
    </row>
    <row r="81">
      <c r="A81" s="10" t="s">
        <v>353</v>
      </c>
      <c r="B81" s="10" t="s">
        <v>354</v>
      </c>
      <c r="C81" s="23" t="s">
        <v>27</v>
      </c>
      <c r="D81" s="13">
        <v>2.0</v>
      </c>
      <c r="E81" s="13" t="s">
        <v>45</v>
      </c>
      <c r="F81" s="13" t="s">
        <v>80</v>
      </c>
      <c r="G81" s="10" t="s">
        <v>47</v>
      </c>
      <c r="H81" s="13" t="s">
        <v>819</v>
      </c>
      <c r="I81" s="16" t="s">
        <v>820</v>
      </c>
      <c r="J81" s="13" t="s">
        <v>823</v>
      </c>
      <c r="K81" s="66" t="s">
        <v>93</v>
      </c>
      <c r="L81" s="13" t="s">
        <v>815</v>
      </c>
      <c r="M81" s="21" t="s">
        <v>56</v>
      </c>
    </row>
    <row r="82">
      <c r="A82" s="13" t="s">
        <v>355</v>
      </c>
      <c r="B82" s="13" t="s">
        <v>356</v>
      </c>
      <c r="C82" s="13" t="s">
        <v>27</v>
      </c>
      <c r="D82" s="13">
        <v>2.0</v>
      </c>
      <c r="E82" s="13" t="s">
        <v>34</v>
      </c>
      <c r="F82" s="13" t="s">
        <v>830</v>
      </c>
      <c r="G82" s="10" t="s">
        <v>47</v>
      </c>
      <c r="H82" s="13" t="s">
        <v>831</v>
      </c>
      <c r="I82" s="65" t="s">
        <v>40</v>
      </c>
      <c r="J82" s="13" t="s">
        <v>834</v>
      </c>
      <c r="K82" s="23" t="s">
        <v>835</v>
      </c>
      <c r="L82" s="13" t="s">
        <v>836</v>
      </c>
      <c r="M82" s="21" t="s">
        <v>56</v>
      </c>
    </row>
    <row r="83">
      <c r="A83" s="4" t="s">
        <v>359</v>
      </c>
      <c r="B83" s="4" t="s">
        <v>360</v>
      </c>
      <c r="C83" s="4" t="s">
        <v>839</v>
      </c>
      <c r="D83" s="13">
        <v>2.0</v>
      </c>
      <c r="E83" s="13" t="s">
        <v>34</v>
      </c>
      <c r="F83" s="13" t="s">
        <v>830</v>
      </c>
      <c r="G83" s="10" t="s">
        <v>47</v>
      </c>
      <c r="H83" s="13" t="s">
        <v>840</v>
      </c>
      <c r="I83" s="16" t="s">
        <v>841</v>
      </c>
      <c r="J83" s="13" t="s">
        <v>844</v>
      </c>
      <c r="K83" s="23" t="s">
        <v>835</v>
      </c>
      <c r="L83" s="13" t="s">
        <v>41</v>
      </c>
      <c r="M83" s="15" t="s">
        <v>40</v>
      </c>
    </row>
    <row r="84">
      <c r="A84" s="10" t="s">
        <v>364</v>
      </c>
      <c r="B84" s="10" t="s">
        <v>365</v>
      </c>
      <c r="C84" s="23" t="s">
        <v>839</v>
      </c>
      <c r="D84" s="13">
        <v>1.0</v>
      </c>
      <c r="E84" s="13" t="s">
        <v>850</v>
      </c>
      <c r="F84" s="13" t="s">
        <v>851</v>
      </c>
      <c r="G84" s="10" t="s">
        <v>47</v>
      </c>
      <c r="H84" s="13" t="s">
        <v>852</v>
      </c>
      <c r="I84" s="16" t="s">
        <v>853</v>
      </c>
      <c r="J84" s="13" t="s">
        <v>857</v>
      </c>
      <c r="K84" s="16" t="s">
        <v>40</v>
      </c>
      <c r="L84" s="13" t="s">
        <v>861</v>
      </c>
      <c r="M84" s="15" t="s">
        <v>862</v>
      </c>
    </row>
    <row r="85">
      <c r="A85" s="10" t="s">
        <v>367</v>
      </c>
      <c r="B85" s="10" t="s">
        <v>368</v>
      </c>
      <c r="C85" s="23" t="s">
        <v>839</v>
      </c>
      <c r="D85" s="13">
        <v>2.0</v>
      </c>
      <c r="E85" s="13" t="s">
        <v>79</v>
      </c>
      <c r="F85" s="13" t="s">
        <v>51</v>
      </c>
      <c r="G85" s="10" t="s">
        <v>51</v>
      </c>
      <c r="H85" s="13" t="s">
        <v>865</v>
      </c>
      <c r="I85" s="13" t="s">
        <v>51</v>
      </c>
      <c r="J85" s="13" t="s">
        <v>51</v>
      </c>
      <c r="K85" s="23" t="s">
        <v>51</v>
      </c>
      <c r="L85" s="13" t="s">
        <v>51</v>
      </c>
      <c r="M85" s="23" t="s">
        <v>51</v>
      </c>
    </row>
    <row r="86">
      <c r="A86" s="10" t="s">
        <v>371</v>
      </c>
      <c r="B86" s="10" t="s">
        <v>372</v>
      </c>
      <c r="C86" s="23" t="s">
        <v>839</v>
      </c>
      <c r="D86" s="13">
        <v>2.0</v>
      </c>
      <c r="E86" s="13" t="s">
        <v>79</v>
      </c>
      <c r="F86" s="13" t="s">
        <v>51</v>
      </c>
      <c r="G86" s="10" t="s">
        <v>51</v>
      </c>
      <c r="H86" s="13" t="s">
        <v>868</v>
      </c>
      <c r="I86" s="13" t="s">
        <v>51</v>
      </c>
      <c r="J86" s="13" t="s">
        <v>51</v>
      </c>
      <c r="K86" s="23" t="s">
        <v>51</v>
      </c>
      <c r="L86" s="13" t="s">
        <v>51</v>
      </c>
      <c r="M86" s="23" t="s">
        <v>51</v>
      </c>
    </row>
    <row r="87">
      <c r="A87" s="10" t="s">
        <v>373</v>
      </c>
      <c r="B87" s="13" t="s">
        <v>374</v>
      </c>
      <c r="C87" s="23" t="s">
        <v>839</v>
      </c>
      <c r="D87" s="13" t="s">
        <v>871</v>
      </c>
      <c r="E87" s="13" t="s">
        <v>872</v>
      </c>
      <c r="F87" s="13" t="s">
        <v>434</v>
      </c>
      <c r="G87" s="10" t="s">
        <v>47</v>
      </c>
      <c r="H87" s="13" t="s">
        <v>875</v>
      </c>
      <c r="I87" s="16" t="s">
        <v>876</v>
      </c>
      <c r="J87" s="13" t="s">
        <v>881</v>
      </c>
      <c r="K87" s="23" t="s">
        <v>883</v>
      </c>
      <c r="L87" s="13" t="s">
        <v>884</v>
      </c>
      <c r="M87" s="15" t="s">
        <v>885</v>
      </c>
    </row>
    <row r="88">
      <c r="A88" s="10" t="s">
        <v>376</v>
      </c>
      <c r="B88" s="10" t="s">
        <v>377</v>
      </c>
      <c r="C88" s="23" t="s">
        <v>839</v>
      </c>
      <c r="D88" s="13">
        <v>2.0</v>
      </c>
      <c r="E88" s="13" t="s">
        <v>347</v>
      </c>
      <c r="F88" s="13" t="s">
        <v>51</v>
      </c>
      <c r="G88" s="10" t="s">
        <v>51</v>
      </c>
      <c r="H88" s="13" t="s">
        <v>888</v>
      </c>
      <c r="I88" s="13" t="s">
        <v>51</v>
      </c>
      <c r="J88" s="13" t="s">
        <v>51</v>
      </c>
      <c r="K88" s="23" t="s">
        <v>51</v>
      </c>
      <c r="L88" s="13" t="s">
        <v>51</v>
      </c>
      <c r="M88" s="23" t="s">
        <v>51</v>
      </c>
    </row>
    <row r="89">
      <c r="A89" s="4" t="s">
        <v>378</v>
      </c>
      <c r="B89" s="4" t="s">
        <v>379</v>
      </c>
      <c r="C89" s="4" t="s">
        <v>839</v>
      </c>
      <c r="D89" s="13">
        <v>1.0</v>
      </c>
      <c r="E89" s="13" t="s">
        <v>850</v>
      </c>
      <c r="F89" s="13" t="s">
        <v>80</v>
      </c>
      <c r="G89" s="10" t="s">
        <v>47</v>
      </c>
      <c r="H89" s="13" t="s">
        <v>891</v>
      </c>
      <c r="I89" s="16" t="s">
        <v>853</v>
      </c>
      <c r="J89" s="13" t="s">
        <v>894</v>
      </c>
      <c r="K89" s="70" t="s">
        <v>415</v>
      </c>
      <c r="L89" s="13" t="s">
        <v>861</v>
      </c>
      <c r="M89" s="15" t="s">
        <v>862</v>
      </c>
    </row>
    <row r="90">
      <c r="A90" s="4" t="s">
        <v>384</v>
      </c>
      <c r="B90" s="4" t="s">
        <v>385</v>
      </c>
      <c r="C90" s="4" t="s">
        <v>839</v>
      </c>
      <c r="D90" s="13">
        <v>1.0</v>
      </c>
      <c r="E90" s="13" t="s">
        <v>850</v>
      </c>
      <c r="F90" s="13" t="s">
        <v>80</v>
      </c>
      <c r="G90" s="10" t="s">
        <v>47</v>
      </c>
      <c r="H90" s="13" t="s">
        <v>891</v>
      </c>
      <c r="I90" s="16" t="s">
        <v>853</v>
      </c>
      <c r="J90" s="13" t="s">
        <v>901</v>
      </c>
      <c r="K90" s="70" t="s">
        <v>415</v>
      </c>
      <c r="L90" s="13" t="s">
        <v>861</v>
      </c>
      <c r="M90" s="15" t="s">
        <v>862</v>
      </c>
    </row>
    <row r="91">
      <c r="A91" s="4" t="s">
        <v>387</v>
      </c>
      <c r="B91" s="4" t="s">
        <v>388</v>
      </c>
      <c r="C91" s="4" t="s">
        <v>839</v>
      </c>
      <c r="D91" s="13">
        <v>6.0</v>
      </c>
      <c r="E91" s="13" t="s">
        <v>433</v>
      </c>
      <c r="F91" s="13" t="s">
        <v>905</v>
      </c>
      <c r="G91" s="10" t="s">
        <v>47</v>
      </c>
      <c r="H91" s="13" t="s">
        <v>906</v>
      </c>
      <c r="I91" s="16" t="s">
        <v>907</v>
      </c>
      <c r="J91" s="13" t="s">
        <v>910</v>
      </c>
      <c r="K91" s="23" t="s">
        <v>911</v>
      </c>
      <c r="L91" s="13" t="s">
        <v>443</v>
      </c>
      <c r="M91" s="15" t="s">
        <v>445</v>
      </c>
    </row>
    <row r="92">
      <c r="A92" s="10" t="s">
        <v>400</v>
      </c>
      <c r="B92" s="10" t="s">
        <v>401</v>
      </c>
      <c r="C92" s="23" t="s">
        <v>839</v>
      </c>
      <c r="D92" s="13">
        <v>6.0</v>
      </c>
      <c r="E92" s="13" t="s">
        <v>115</v>
      </c>
      <c r="F92" s="13" t="s">
        <v>905</v>
      </c>
      <c r="G92" s="10" t="s">
        <v>47</v>
      </c>
      <c r="H92" s="13" t="s">
        <v>916</v>
      </c>
      <c r="I92" s="71" t="s">
        <v>917</v>
      </c>
      <c r="J92" s="13" t="s">
        <v>918</v>
      </c>
      <c r="K92" s="66" t="s">
        <v>93</v>
      </c>
      <c r="L92" s="13" t="s">
        <v>923</v>
      </c>
      <c r="M92" s="15" t="s">
        <v>120</v>
      </c>
    </row>
    <row r="93">
      <c r="A93" s="13" t="s">
        <v>409</v>
      </c>
      <c r="B93" s="10" t="s">
        <v>401</v>
      </c>
      <c r="C93" s="23" t="s">
        <v>839</v>
      </c>
      <c r="D93" s="13">
        <v>6.0</v>
      </c>
      <c r="E93" s="13" t="s">
        <v>115</v>
      </c>
      <c r="F93" s="13" t="s">
        <v>905</v>
      </c>
      <c r="G93" s="10" t="s">
        <v>47</v>
      </c>
      <c r="H93" s="13" t="s">
        <v>926</v>
      </c>
      <c r="I93" s="16" t="s">
        <v>927</v>
      </c>
      <c r="J93" s="13" t="s">
        <v>918</v>
      </c>
      <c r="K93" s="66" t="s">
        <v>93</v>
      </c>
      <c r="L93" s="13" t="s">
        <v>923</v>
      </c>
      <c r="M93" s="15" t="s">
        <v>120</v>
      </c>
    </row>
    <row r="94">
      <c r="A94" s="13" t="s">
        <v>411</v>
      </c>
      <c r="B94" s="10" t="s">
        <v>401</v>
      </c>
      <c r="C94" s="23" t="s">
        <v>839</v>
      </c>
      <c r="D94" s="13">
        <v>6.0</v>
      </c>
      <c r="E94" s="13" t="s">
        <v>115</v>
      </c>
      <c r="F94" s="13" t="s">
        <v>905</v>
      </c>
      <c r="G94" s="10" t="s">
        <v>47</v>
      </c>
      <c r="H94" s="13" t="s">
        <v>937</v>
      </c>
      <c r="I94" s="16" t="s">
        <v>938</v>
      </c>
      <c r="J94" s="13" t="s">
        <v>918</v>
      </c>
      <c r="K94" s="66" t="s">
        <v>93</v>
      </c>
      <c r="L94" s="13" t="s">
        <v>923</v>
      </c>
      <c r="M94" s="15" t="s">
        <v>120</v>
      </c>
    </row>
    <row r="95">
      <c r="A95" s="10" t="s">
        <v>418</v>
      </c>
      <c r="B95" s="10" t="s">
        <v>419</v>
      </c>
      <c r="C95" s="23" t="s">
        <v>839</v>
      </c>
      <c r="D95" s="13">
        <v>6.0</v>
      </c>
      <c r="E95" s="13" t="s">
        <v>115</v>
      </c>
      <c r="F95" s="13" t="s">
        <v>905</v>
      </c>
      <c r="G95" s="10" t="s">
        <v>77</v>
      </c>
      <c r="H95" s="13" t="s">
        <v>945</v>
      </c>
      <c r="I95" s="16" t="s">
        <v>946</v>
      </c>
      <c r="J95" s="13" t="s">
        <v>951</v>
      </c>
      <c r="K95" s="66" t="s">
        <v>93</v>
      </c>
      <c r="L95" s="13" t="s">
        <v>954</v>
      </c>
      <c r="M95" s="15" t="s">
        <v>120</v>
      </c>
    </row>
    <row r="96">
      <c r="A96" s="10" t="s">
        <v>423</v>
      </c>
      <c r="B96" s="10" t="s">
        <v>419</v>
      </c>
      <c r="C96" s="23" t="s">
        <v>839</v>
      </c>
      <c r="D96" s="13">
        <v>6.0</v>
      </c>
      <c r="E96" s="13" t="s">
        <v>115</v>
      </c>
      <c r="F96" s="13" t="s">
        <v>905</v>
      </c>
      <c r="G96" s="10" t="s">
        <v>47</v>
      </c>
      <c r="H96" s="13" t="s">
        <v>955</v>
      </c>
      <c r="I96" s="16" t="s">
        <v>956</v>
      </c>
      <c r="J96" s="13" t="s">
        <v>960</v>
      </c>
      <c r="K96" s="66" t="s">
        <v>93</v>
      </c>
      <c r="L96" s="13" t="s">
        <v>954</v>
      </c>
      <c r="M96" s="15" t="s">
        <v>120</v>
      </c>
    </row>
    <row r="97">
      <c r="A97" s="4" t="s">
        <v>426</v>
      </c>
      <c r="B97" s="4" t="s">
        <v>427</v>
      </c>
      <c r="C97" s="4" t="s">
        <v>839</v>
      </c>
      <c r="D97" s="13">
        <v>2.0</v>
      </c>
      <c r="E97" s="13" t="s">
        <v>34</v>
      </c>
      <c r="F97" s="13" t="s">
        <v>222</v>
      </c>
      <c r="G97" s="10" t="s">
        <v>47</v>
      </c>
      <c r="H97" s="13" t="s">
        <v>965</v>
      </c>
      <c r="I97" s="16" t="s">
        <v>40</v>
      </c>
      <c r="J97" s="13" t="s">
        <v>969</v>
      </c>
      <c r="K97" s="23" t="s">
        <v>970</v>
      </c>
      <c r="L97" s="13" t="s">
        <v>41</v>
      </c>
      <c r="M97" s="15" t="s">
        <v>40</v>
      </c>
    </row>
    <row r="98">
      <c r="A98" s="10" t="s">
        <v>429</v>
      </c>
      <c r="B98" s="10" t="s">
        <v>430</v>
      </c>
      <c r="C98" s="23" t="s">
        <v>839</v>
      </c>
      <c r="D98" s="13">
        <v>5.0</v>
      </c>
      <c r="E98" s="74" t="s">
        <v>973</v>
      </c>
      <c r="F98" s="26" t="s">
        <v>905</v>
      </c>
      <c r="G98" s="10" t="s">
        <v>431</v>
      </c>
      <c r="H98" s="13" t="s">
        <v>976</v>
      </c>
      <c r="I98" s="16" t="s">
        <v>977</v>
      </c>
      <c r="J98" s="13" t="s">
        <v>978</v>
      </c>
      <c r="K98" s="66" t="s">
        <v>93</v>
      </c>
      <c r="L98" s="13" t="s">
        <v>979</v>
      </c>
      <c r="M98" s="15" t="s">
        <v>980</v>
      </c>
    </row>
    <row r="99">
      <c r="A99" s="10" t="s">
        <v>437</v>
      </c>
      <c r="B99" s="10" t="s">
        <v>438</v>
      </c>
      <c r="C99" s="23" t="s">
        <v>839</v>
      </c>
      <c r="D99" s="13">
        <v>5.0</v>
      </c>
      <c r="E99" s="74" t="s">
        <v>973</v>
      </c>
      <c r="F99" s="13" t="s">
        <v>905</v>
      </c>
      <c r="G99" s="10" t="s">
        <v>439</v>
      </c>
      <c r="H99" s="13" t="s">
        <v>981</v>
      </c>
      <c r="I99" s="16" t="s">
        <v>982</v>
      </c>
      <c r="J99" s="13" t="s">
        <v>983</v>
      </c>
      <c r="K99" s="66" t="s">
        <v>93</v>
      </c>
      <c r="L99" s="13" t="s">
        <v>979</v>
      </c>
      <c r="M99" s="15" t="s">
        <v>980</v>
      </c>
    </row>
    <row r="100">
      <c r="A100" s="10" t="s">
        <v>442</v>
      </c>
      <c r="B100" s="10" t="s">
        <v>438</v>
      </c>
      <c r="C100" s="23" t="s">
        <v>839</v>
      </c>
      <c r="D100" s="13">
        <v>5.0</v>
      </c>
      <c r="E100" s="74" t="s">
        <v>973</v>
      </c>
      <c r="F100" s="13" t="s">
        <v>905</v>
      </c>
      <c r="G100" s="10" t="s">
        <v>51</v>
      </c>
      <c r="H100" s="13" t="s">
        <v>984</v>
      </c>
      <c r="I100" s="42" t="s">
        <v>985</v>
      </c>
      <c r="J100" s="13" t="s">
        <v>983</v>
      </c>
      <c r="K100" s="66" t="s">
        <v>93</v>
      </c>
      <c r="L100" s="13" t="s">
        <v>979</v>
      </c>
      <c r="M100" s="15" t="s">
        <v>980</v>
      </c>
    </row>
    <row r="101">
      <c r="A101" s="10" t="s">
        <v>444</v>
      </c>
      <c r="B101" s="10" t="s">
        <v>446</v>
      </c>
      <c r="C101" s="23" t="s">
        <v>839</v>
      </c>
      <c r="D101" s="13">
        <v>5.0</v>
      </c>
      <c r="E101" s="74" t="s">
        <v>973</v>
      </c>
      <c r="F101" s="13" t="s">
        <v>905</v>
      </c>
      <c r="G101" s="10" t="s">
        <v>47</v>
      </c>
      <c r="H101" s="13" t="s">
        <v>986</v>
      </c>
      <c r="I101" s="42" t="s">
        <v>987</v>
      </c>
      <c r="J101" s="13" t="s">
        <v>988</v>
      </c>
      <c r="K101" s="66" t="s">
        <v>93</v>
      </c>
      <c r="L101" s="13" t="s">
        <v>659</v>
      </c>
      <c r="M101" s="15" t="s">
        <v>660</v>
      </c>
    </row>
    <row r="102">
      <c r="A102" s="10" t="s">
        <v>451</v>
      </c>
      <c r="B102" s="10" t="s">
        <v>452</v>
      </c>
      <c r="C102" s="23" t="s">
        <v>839</v>
      </c>
      <c r="D102" s="13">
        <v>5.0</v>
      </c>
      <c r="E102" s="74" t="s">
        <v>973</v>
      </c>
      <c r="F102" s="13" t="s">
        <v>905</v>
      </c>
      <c r="G102" s="10" t="s">
        <v>431</v>
      </c>
      <c r="H102" s="13" t="s">
        <v>989</v>
      </c>
      <c r="I102" s="16" t="s">
        <v>990</v>
      </c>
      <c r="J102" s="13" t="s">
        <v>991</v>
      </c>
      <c r="K102" s="10" t="s">
        <v>992</v>
      </c>
      <c r="L102" s="13" t="s">
        <v>979</v>
      </c>
      <c r="M102" s="15" t="s">
        <v>980</v>
      </c>
    </row>
    <row r="103">
      <c r="A103" s="10" t="s">
        <v>454</v>
      </c>
      <c r="B103" s="10" t="s">
        <v>455</v>
      </c>
      <c r="C103" s="23" t="s">
        <v>839</v>
      </c>
      <c r="D103" s="13">
        <v>1.0</v>
      </c>
      <c r="E103" s="13" t="s">
        <v>850</v>
      </c>
      <c r="F103" s="13" t="s">
        <v>993</v>
      </c>
      <c r="G103" s="10" t="s">
        <v>47</v>
      </c>
      <c r="H103" s="13" t="s">
        <v>994</v>
      </c>
      <c r="I103" s="16" t="s">
        <v>853</v>
      </c>
      <c r="J103" s="13" t="s">
        <v>995</v>
      </c>
      <c r="K103" s="10" t="s">
        <v>996</v>
      </c>
      <c r="L103" s="13" t="s">
        <v>861</v>
      </c>
      <c r="M103" s="15" t="s">
        <v>862</v>
      </c>
    </row>
    <row r="104">
      <c r="A104" s="4" t="s">
        <v>457</v>
      </c>
      <c r="B104" s="4" t="s">
        <v>458</v>
      </c>
      <c r="C104" s="4" t="s">
        <v>839</v>
      </c>
      <c r="D104" s="13">
        <v>9.0</v>
      </c>
      <c r="E104" s="77" t="s">
        <v>997</v>
      </c>
      <c r="F104" s="26" t="s">
        <v>80</v>
      </c>
      <c r="G104" s="10" t="s">
        <v>47</v>
      </c>
      <c r="H104" s="13" t="s">
        <v>998</v>
      </c>
      <c r="I104" s="23" t="s">
        <v>999</v>
      </c>
      <c r="J104" s="63" t="s">
        <v>1000</v>
      </c>
      <c r="K104" s="23" t="s">
        <v>1001</v>
      </c>
      <c r="L104" s="57" t="s">
        <v>659</v>
      </c>
      <c r="M104" s="58" t="s">
        <v>660</v>
      </c>
    </row>
    <row r="105">
      <c r="A105" s="4" t="s">
        <v>461</v>
      </c>
      <c r="B105" s="4" t="s">
        <v>462</v>
      </c>
      <c r="C105" s="4" t="s">
        <v>839</v>
      </c>
      <c r="D105" s="13">
        <v>9.0</v>
      </c>
      <c r="E105" s="77" t="s">
        <v>997</v>
      </c>
      <c r="F105" s="13" t="s">
        <v>80</v>
      </c>
      <c r="G105" s="10" t="s">
        <v>47</v>
      </c>
      <c r="H105" s="13" t="s">
        <v>1002</v>
      </c>
      <c r="I105" s="16" t="s">
        <v>449</v>
      </c>
      <c r="J105" s="13" t="s">
        <v>1004</v>
      </c>
      <c r="K105" s="66" t="s">
        <v>93</v>
      </c>
      <c r="L105" s="57" t="s">
        <v>659</v>
      </c>
      <c r="M105" s="58" t="s">
        <v>660</v>
      </c>
    </row>
    <row r="106">
      <c r="A106" s="10" t="s">
        <v>466</v>
      </c>
      <c r="B106" s="13" t="s">
        <v>467</v>
      </c>
      <c r="C106" s="23" t="s">
        <v>839</v>
      </c>
      <c r="D106" s="13">
        <v>9.0</v>
      </c>
      <c r="E106" s="13" t="s">
        <v>176</v>
      </c>
      <c r="F106" s="13" t="s">
        <v>905</v>
      </c>
      <c r="G106" s="10" t="s">
        <v>47</v>
      </c>
      <c r="H106" s="13" t="s">
        <v>1005</v>
      </c>
      <c r="I106" s="42" t="s">
        <v>1006</v>
      </c>
      <c r="J106" s="13" t="s">
        <v>1007</v>
      </c>
      <c r="K106" s="66" t="s">
        <v>93</v>
      </c>
      <c r="L106" s="57" t="s">
        <v>659</v>
      </c>
      <c r="M106" s="58" t="s">
        <v>660</v>
      </c>
    </row>
    <row r="107">
      <c r="A107" s="4" t="s">
        <v>468</v>
      </c>
      <c r="B107" s="4" t="s">
        <v>469</v>
      </c>
      <c r="C107" s="4" t="s">
        <v>839</v>
      </c>
      <c r="D107" s="13">
        <v>9.0</v>
      </c>
      <c r="E107" s="13" t="s">
        <v>176</v>
      </c>
      <c r="F107" s="13" t="s">
        <v>80</v>
      </c>
      <c r="G107" s="10" t="s">
        <v>47</v>
      </c>
      <c r="H107" s="13" t="s">
        <v>1008</v>
      </c>
      <c r="I107" s="15" t="s">
        <v>1009</v>
      </c>
      <c r="J107" s="13" t="s">
        <v>1010</v>
      </c>
      <c r="K107" s="66" t="s">
        <v>93</v>
      </c>
      <c r="L107" s="57" t="s">
        <v>659</v>
      </c>
      <c r="M107" s="58" t="s">
        <v>660</v>
      </c>
    </row>
    <row r="108">
      <c r="A108" s="10" t="s">
        <v>473</v>
      </c>
      <c r="B108" s="13" t="s">
        <v>474</v>
      </c>
      <c r="C108" s="23" t="s">
        <v>839</v>
      </c>
      <c r="D108" s="13">
        <v>9.0</v>
      </c>
      <c r="E108" s="13" t="s">
        <v>176</v>
      </c>
      <c r="F108" s="13" t="s">
        <v>46</v>
      </c>
      <c r="G108" s="10" t="s">
        <v>47</v>
      </c>
      <c r="H108" s="13" t="s">
        <v>1011</v>
      </c>
      <c r="I108" s="78" t="s">
        <v>1012</v>
      </c>
      <c r="J108" s="13" t="s">
        <v>53</v>
      </c>
      <c r="K108" s="16" t="s">
        <v>40</v>
      </c>
      <c r="L108" s="57" t="s">
        <v>659</v>
      </c>
      <c r="M108" s="58" t="s">
        <v>660</v>
      </c>
    </row>
    <row r="109">
      <c r="A109" s="10" t="s">
        <v>476</v>
      </c>
      <c r="B109" s="13" t="s">
        <v>474</v>
      </c>
      <c r="C109" s="23" t="s">
        <v>839</v>
      </c>
      <c r="D109" s="13">
        <v>9.0</v>
      </c>
      <c r="E109" s="13" t="s">
        <v>176</v>
      </c>
      <c r="F109" s="13" t="s">
        <v>905</v>
      </c>
      <c r="G109" s="10" t="s">
        <v>47</v>
      </c>
      <c r="H109" s="13" t="s">
        <v>1013</v>
      </c>
      <c r="I109" s="16" t="s">
        <v>1012</v>
      </c>
      <c r="J109" s="13" t="s">
        <v>1014</v>
      </c>
      <c r="K109" s="66" t="s">
        <v>93</v>
      </c>
      <c r="L109" s="57" t="s">
        <v>659</v>
      </c>
      <c r="M109" s="58" t="s">
        <v>660</v>
      </c>
    </row>
    <row r="110">
      <c r="A110" s="4" t="s">
        <v>479</v>
      </c>
      <c r="B110" s="4" t="s">
        <v>480</v>
      </c>
      <c r="C110" s="4" t="s">
        <v>839</v>
      </c>
      <c r="D110" s="13">
        <v>2.0</v>
      </c>
      <c r="E110" s="13" t="s">
        <v>34</v>
      </c>
      <c r="F110" s="26" t="s">
        <v>905</v>
      </c>
      <c r="G110" s="10" t="s">
        <v>47</v>
      </c>
      <c r="H110" s="13" t="s">
        <v>1015</v>
      </c>
      <c r="I110" s="16" t="s">
        <v>40</v>
      </c>
      <c r="J110" s="13" t="s">
        <v>1016</v>
      </c>
      <c r="K110" s="66" t="s">
        <v>93</v>
      </c>
      <c r="L110" s="13" t="s">
        <v>1017</v>
      </c>
      <c r="M110" s="21" t="s">
        <v>56</v>
      </c>
    </row>
    <row r="111">
      <c r="A111" s="4" t="s">
        <v>481</v>
      </c>
      <c r="B111" s="4" t="s">
        <v>483</v>
      </c>
      <c r="C111" s="4" t="s">
        <v>839</v>
      </c>
      <c r="D111" s="13">
        <v>7.0</v>
      </c>
      <c r="E111" s="13" t="s">
        <v>706</v>
      </c>
      <c r="F111" s="13" t="s">
        <v>905</v>
      </c>
      <c r="G111" s="10" t="s">
        <v>47</v>
      </c>
      <c r="H111" s="13" t="s">
        <v>1019</v>
      </c>
      <c r="I111" s="16" t="s">
        <v>1020</v>
      </c>
      <c r="J111" s="13" t="s">
        <v>1022</v>
      </c>
      <c r="K111" s="66" t="s">
        <v>93</v>
      </c>
      <c r="L111" s="13" t="s">
        <v>659</v>
      </c>
      <c r="M111" s="15" t="s">
        <v>660</v>
      </c>
    </row>
    <row r="112">
      <c r="A112" s="10" t="s">
        <v>485</v>
      </c>
      <c r="B112" s="10" t="s">
        <v>486</v>
      </c>
      <c r="C112" s="23" t="s">
        <v>839</v>
      </c>
      <c r="D112" s="13">
        <v>1.0</v>
      </c>
      <c r="E112" s="13" t="s">
        <v>850</v>
      </c>
      <c r="F112" s="13" t="s">
        <v>993</v>
      </c>
      <c r="G112" s="10" t="s">
        <v>47</v>
      </c>
      <c r="H112" s="13" t="s">
        <v>1023</v>
      </c>
      <c r="I112" s="16" t="s">
        <v>853</v>
      </c>
      <c r="J112" s="13" t="s">
        <v>1024</v>
      </c>
      <c r="K112" s="66" t="s">
        <v>93</v>
      </c>
      <c r="L112" s="13" t="s">
        <v>861</v>
      </c>
      <c r="M112" s="15" t="s">
        <v>862</v>
      </c>
    </row>
    <row r="113">
      <c r="A113" s="10" t="s">
        <v>488</v>
      </c>
      <c r="B113" s="10" t="s">
        <v>489</v>
      </c>
      <c r="C113" s="23" t="s">
        <v>839</v>
      </c>
      <c r="D113" s="13">
        <v>1.0</v>
      </c>
      <c r="E113" s="13" t="s">
        <v>850</v>
      </c>
      <c r="F113" s="13" t="s">
        <v>993</v>
      </c>
      <c r="G113" s="10" t="s">
        <v>47</v>
      </c>
      <c r="H113" s="13" t="s">
        <v>1025</v>
      </c>
      <c r="I113" s="16" t="s">
        <v>853</v>
      </c>
      <c r="J113" s="13" t="s">
        <v>1026</v>
      </c>
      <c r="K113" s="10" t="s">
        <v>1027</v>
      </c>
      <c r="L113" s="13" t="s">
        <v>861</v>
      </c>
      <c r="M113" s="15" t="s">
        <v>862</v>
      </c>
    </row>
    <row r="114">
      <c r="A114" s="10" t="s">
        <v>491</v>
      </c>
      <c r="B114" s="10" t="s">
        <v>492</v>
      </c>
      <c r="C114" s="23" t="s">
        <v>839</v>
      </c>
      <c r="D114" s="13">
        <v>1.0</v>
      </c>
      <c r="E114" s="13" t="s">
        <v>850</v>
      </c>
      <c r="F114" s="13" t="s">
        <v>993</v>
      </c>
      <c r="G114" s="10" t="s">
        <v>47</v>
      </c>
      <c r="H114" s="13" t="s">
        <v>1023</v>
      </c>
      <c r="I114" s="16" t="s">
        <v>853</v>
      </c>
      <c r="J114" s="13" t="s">
        <v>1028</v>
      </c>
      <c r="K114" s="23" t="s">
        <v>1029</v>
      </c>
      <c r="L114" s="13" t="s">
        <v>861</v>
      </c>
      <c r="M114" s="15" t="s">
        <v>862</v>
      </c>
    </row>
    <row r="115">
      <c r="A115" s="10" t="s">
        <v>498</v>
      </c>
      <c r="B115" s="10" t="s">
        <v>499</v>
      </c>
      <c r="C115" s="23" t="s">
        <v>839</v>
      </c>
      <c r="D115" s="13">
        <v>1.0</v>
      </c>
      <c r="E115" s="13" t="s">
        <v>850</v>
      </c>
      <c r="F115" s="13" t="s">
        <v>993</v>
      </c>
      <c r="G115" s="10" t="s">
        <v>47</v>
      </c>
      <c r="H115" s="13" t="s">
        <v>1023</v>
      </c>
      <c r="I115" s="16" t="s">
        <v>853</v>
      </c>
      <c r="J115" s="13" t="s">
        <v>1030</v>
      </c>
      <c r="K115" s="23" t="s">
        <v>1031</v>
      </c>
      <c r="L115" s="13" t="s">
        <v>861</v>
      </c>
      <c r="M115" s="15" t="s">
        <v>862</v>
      </c>
    </row>
    <row r="116">
      <c r="A116" s="10" t="s">
        <v>502</v>
      </c>
      <c r="B116" s="10" t="s">
        <v>503</v>
      </c>
      <c r="C116" s="23" t="s">
        <v>839</v>
      </c>
      <c r="D116" s="13">
        <v>1.0</v>
      </c>
      <c r="E116" s="13" t="s">
        <v>850</v>
      </c>
      <c r="F116" s="13" t="s">
        <v>993</v>
      </c>
      <c r="G116" s="10" t="s">
        <v>47</v>
      </c>
      <c r="H116" s="13" t="s">
        <v>1023</v>
      </c>
      <c r="I116" s="16" t="s">
        <v>853</v>
      </c>
      <c r="J116" s="13" t="s">
        <v>1032</v>
      </c>
      <c r="K116" s="10" t="s">
        <v>1033</v>
      </c>
      <c r="L116" s="13" t="s">
        <v>861</v>
      </c>
      <c r="M116" s="15" t="s">
        <v>862</v>
      </c>
    </row>
    <row r="117">
      <c r="A117" s="10" t="s">
        <v>505</v>
      </c>
      <c r="B117" s="13" t="s">
        <v>506</v>
      </c>
      <c r="C117" s="23" t="s">
        <v>839</v>
      </c>
      <c r="D117" s="13">
        <v>1.0</v>
      </c>
      <c r="E117" s="13" t="s">
        <v>850</v>
      </c>
      <c r="F117" s="13" t="s">
        <v>993</v>
      </c>
      <c r="G117" s="10" t="s">
        <v>47</v>
      </c>
      <c r="H117" s="13" t="s">
        <v>852</v>
      </c>
      <c r="I117" s="16" t="s">
        <v>853</v>
      </c>
      <c r="J117" s="13" t="s">
        <v>1034</v>
      </c>
      <c r="K117" s="16" t="s">
        <v>1035</v>
      </c>
      <c r="L117" s="13" t="s">
        <v>861</v>
      </c>
      <c r="M117" s="15" t="s">
        <v>862</v>
      </c>
    </row>
    <row r="118">
      <c r="A118" s="10" t="s">
        <v>511</v>
      </c>
      <c r="B118" s="13" t="s">
        <v>512</v>
      </c>
      <c r="C118" s="23" t="s">
        <v>839</v>
      </c>
      <c r="D118" s="13">
        <v>1.0</v>
      </c>
      <c r="E118" s="13" t="s">
        <v>850</v>
      </c>
      <c r="F118" s="13" t="s">
        <v>993</v>
      </c>
      <c r="G118" s="10" t="s">
        <v>47</v>
      </c>
      <c r="H118" s="13" t="s">
        <v>1023</v>
      </c>
      <c r="I118" s="16" t="s">
        <v>853</v>
      </c>
      <c r="J118" s="13" t="s">
        <v>1036</v>
      </c>
      <c r="K118" s="66" t="s">
        <v>93</v>
      </c>
      <c r="L118" s="13" t="s">
        <v>861</v>
      </c>
      <c r="M118" s="15" t="s">
        <v>862</v>
      </c>
    </row>
    <row r="119">
      <c r="A119" s="10" t="s">
        <v>515</v>
      </c>
      <c r="B119" s="13" t="s">
        <v>516</v>
      </c>
      <c r="C119" s="23" t="s">
        <v>839</v>
      </c>
      <c r="D119" s="13">
        <v>1.0</v>
      </c>
      <c r="E119" s="13" t="s">
        <v>850</v>
      </c>
      <c r="F119" s="13" t="s">
        <v>993</v>
      </c>
      <c r="G119" s="10" t="s">
        <v>47</v>
      </c>
      <c r="H119" s="13" t="s">
        <v>1023</v>
      </c>
      <c r="I119" s="16" t="s">
        <v>853</v>
      </c>
      <c r="J119" s="13" t="s">
        <v>1037</v>
      </c>
      <c r="K119" s="23" t="s">
        <v>1038</v>
      </c>
      <c r="L119" s="13" t="s">
        <v>861</v>
      </c>
      <c r="M119" s="15" t="s">
        <v>862</v>
      </c>
    </row>
    <row r="120">
      <c r="A120" s="10" t="s">
        <v>518</v>
      </c>
      <c r="B120" s="13" t="s">
        <v>519</v>
      </c>
      <c r="C120" s="23" t="s">
        <v>839</v>
      </c>
      <c r="D120" s="13">
        <v>1.0</v>
      </c>
      <c r="E120" s="13" t="s">
        <v>850</v>
      </c>
      <c r="F120" s="13" t="s">
        <v>993</v>
      </c>
      <c r="G120" s="10" t="s">
        <v>47</v>
      </c>
      <c r="H120" s="13" t="s">
        <v>1023</v>
      </c>
      <c r="I120" s="16" t="s">
        <v>853</v>
      </c>
      <c r="J120" s="13" t="s">
        <v>1039</v>
      </c>
      <c r="K120" s="10" t="s">
        <v>1040</v>
      </c>
      <c r="L120" s="13" t="s">
        <v>861</v>
      </c>
      <c r="M120" s="15" t="s">
        <v>862</v>
      </c>
    </row>
    <row r="121">
      <c r="A121" s="10" t="s">
        <v>522</v>
      </c>
      <c r="B121" s="13" t="s">
        <v>523</v>
      </c>
      <c r="C121" s="23" t="s">
        <v>839</v>
      </c>
      <c r="D121" s="13">
        <v>2.0</v>
      </c>
      <c r="E121" s="13" t="s">
        <v>34</v>
      </c>
      <c r="F121" s="13" t="s">
        <v>905</v>
      </c>
      <c r="G121" s="10" t="s">
        <v>47</v>
      </c>
      <c r="H121" s="13" t="s">
        <v>1041</v>
      </c>
      <c r="I121" s="16" t="s">
        <v>40</v>
      </c>
      <c r="J121" s="13" t="s">
        <v>1042</v>
      </c>
      <c r="K121" s="66" t="s">
        <v>93</v>
      </c>
      <c r="L121" s="13" t="s">
        <v>41</v>
      </c>
      <c r="M121" s="15" t="s">
        <v>40</v>
      </c>
    </row>
    <row r="122">
      <c r="A122" s="10" t="s">
        <v>524</v>
      </c>
      <c r="B122" s="13" t="s">
        <v>525</v>
      </c>
      <c r="C122" s="23" t="s">
        <v>839</v>
      </c>
      <c r="D122" s="13">
        <v>1.0</v>
      </c>
      <c r="E122" s="13" t="s">
        <v>850</v>
      </c>
      <c r="F122" s="13" t="s">
        <v>993</v>
      </c>
      <c r="G122" s="10" t="s">
        <v>47</v>
      </c>
      <c r="H122" s="13" t="s">
        <v>1023</v>
      </c>
      <c r="I122" s="16" t="s">
        <v>853</v>
      </c>
      <c r="J122" s="13" t="s">
        <v>1043</v>
      </c>
      <c r="K122" s="16" t="s">
        <v>1044</v>
      </c>
      <c r="L122" s="13" t="s">
        <v>861</v>
      </c>
      <c r="M122" s="15" t="s">
        <v>862</v>
      </c>
    </row>
    <row r="123">
      <c r="A123" s="10" t="s">
        <v>527</v>
      </c>
      <c r="B123" s="13" t="s">
        <v>528</v>
      </c>
      <c r="C123" s="23" t="s">
        <v>839</v>
      </c>
      <c r="D123" s="13">
        <v>1.0</v>
      </c>
      <c r="E123" s="13" t="s">
        <v>850</v>
      </c>
      <c r="F123" s="13" t="s">
        <v>993</v>
      </c>
      <c r="G123" s="10" t="s">
        <v>47</v>
      </c>
      <c r="H123" s="13" t="s">
        <v>852</v>
      </c>
      <c r="I123" s="16" t="s">
        <v>853</v>
      </c>
      <c r="J123" s="13" t="s">
        <v>1045</v>
      </c>
      <c r="K123" s="16" t="s">
        <v>1044</v>
      </c>
      <c r="L123" s="13" t="s">
        <v>861</v>
      </c>
      <c r="M123" s="15" t="s">
        <v>862</v>
      </c>
    </row>
    <row r="124">
      <c r="A124" s="10" t="s">
        <v>530</v>
      </c>
      <c r="B124" s="13" t="s">
        <v>531</v>
      </c>
      <c r="C124" s="23" t="s">
        <v>839</v>
      </c>
      <c r="D124" s="13">
        <v>1.0</v>
      </c>
      <c r="E124" s="13" t="s">
        <v>850</v>
      </c>
      <c r="F124" s="13" t="s">
        <v>993</v>
      </c>
      <c r="G124" s="10" t="s">
        <v>47</v>
      </c>
      <c r="H124" s="13" t="s">
        <v>1025</v>
      </c>
      <c r="I124" s="16" t="s">
        <v>853</v>
      </c>
      <c r="J124" s="13" t="s">
        <v>1046</v>
      </c>
      <c r="K124" s="70" t="s">
        <v>1047</v>
      </c>
      <c r="L124" s="13" t="s">
        <v>861</v>
      </c>
      <c r="M124" s="15" t="s">
        <v>862</v>
      </c>
    </row>
    <row r="125">
      <c r="A125" s="10" t="s">
        <v>534</v>
      </c>
      <c r="B125" s="10" t="s">
        <v>535</v>
      </c>
      <c r="C125" s="23" t="s">
        <v>839</v>
      </c>
      <c r="D125" s="13">
        <v>1.0</v>
      </c>
      <c r="E125" s="13" t="s">
        <v>850</v>
      </c>
      <c r="F125" s="13" t="s">
        <v>993</v>
      </c>
      <c r="G125" s="10" t="s">
        <v>47</v>
      </c>
      <c r="H125" s="13" t="s">
        <v>1023</v>
      </c>
      <c r="I125" s="16" t="s">
        <v>853</v>
      </c>
      <c r="J125" s="13" t="s">
        <v>1048</v>
      </c>
      <c r="K125" s="66" t="s">
        <v>93</v>
      </c>
      <c r="L125" s="13" t="s">
        <v>861</v>
      </c>
      <c r="M125" s="15" t="s">
        <v>862</v>
      </c>
    </row>
    <row r="126">
      <c r="A126" s="10" t="s">
        <v>537</v>
      </c>
      <c r="B126" s="10" t="s">
        <v>538</v>
      </c>
      <c r="C126" s="23" t="s">
        <v>839</v>
      </c>
      <c r="D126" s="13">
        <v>1.0</v>
      </c>
      <c r="E126" s="13" t="s">
        <v>850</v>
      </c>
      <c r="F126" s="13" t="s">
        <v>993</v>
      </c>
      <c r="G126" s="10" t="s">
        <v>47</v>
      </c>
      <c r="H126" s="13" t="s">
        <v>1023</v>
      </c>
      <c r="I126" s="16" t="s">
        <v>853</v>
      </c>
      <c r="J126" s="13" t="s">
        <v>1049</v>
      </c>
      <c r="K126" s="70" t="s">
        <v>1047</v>
      </c>
      <c r="L126" s="13" t="s">
        <v>861</v>
      </c>
      <c r="M126" s="15" t="s">
        <v>862</v>
      </c>
    </row>
    <row r="127">
      <c r="A127" s="10" t="s">
        <v>539</v>
      </c>
      <c r="B127" s="10" t="s">
        <v>540</v>
      </c>
      <c r="C127" s="23" t="s">
        <v>839</v>
      </c>
      <c r="D127" s="13">
        <v>1.0</v>
      </c>
      <c r="E127" s="13" t="s">
        <v>850</v>
      </c>
      <c r="F127" s="13" t="s">
        <v>51</v>
      </c>
      <c r="G127" s="10" t="s">
        <v>51</v>
      </c>
      <c r="H127" s="13" t="s">
        <v>1050</v>
      </c>
      <c r="I127" s="13" t="s">
        <v>51</v>
      </c>
      <c r="J127" s="13" t="s">
        <v>51</v>
      </c>
      <c r="K127" s="23" t="s">
        <v>51</v>
      </c>
      <c r="L127" s="13" t="s">
        <v>51</v>
      </c>
      <c r="M127" s="23" t="s">
        <v>51</v>
      </c>
    </row>
    <row r="128">
      <c r="A128" s="10" t="s">
        <v>542</v>
      </c>
      <c r="B128" s="10" t="s">
        <v>543</v>
      </c>
      <c r="C128" s="23" t="s">
        <v>839</v>
      </c>
      <c r="D128" s="13">
        <v>1.0</v>
      </c>
      <c r="E128" s="13" t="s">
        <v>850</v>
      </c>
      <c r="F128" s="13" t="s">
        <v>993</v>
      </c>
      <c r="G128" s="10" t="s">
        <v>47</v>
      </c>
      <c r="H128" s="13" t="s">
        <v>1023</v>
      </c>
      <c r="I128" s="16" t="s">
        <v>853</v>
      </c>
      <c r="J128" s="13" t="s">
        <v>1051</v>
      </c>
      <c r="K128" s="70" t="s">
        <v>1047</v>
      </c>
      <c r="L128" s="13" t="s">
        <v>861</v>
      </c>
      <c r="M128" s="15" t="s">
        <v>862</v>
      </c>
    </row>
    <row r="129">
      <c r="A129" s="10" t="s">
        <v>544</v>
      </c>
      <c r="B129" s="10" t="s">
        <v>545</v>
      </c>
      <c r="C129" s="23" t="s">
        <v>839</v>
      </c>
      <c r="D129" s="13" t="s">
        <v>1052</v>
      </c>
      <c r="E129" s="13" t="s">
        <v>1053</v>
      </c>
      <c r="F129" s="13" t="s">
        <v>993</v>
      </c>
      <c r="G129" s="10" t="s">
        <v>47</v>
      </c>
      <c r="H129" s="13" t="s">
        <v>852</v>
      </c>
      <c r="I129" s="16" t="s">
        <v>853</v>
      </c>
      <c r="J129" s="13" t="s">
        <v>1054</v>
      </c>
      <c r="K129" s="66" t="s">
        <v>93</v>
      </c>
      <c r="L129" s="13" t="s">
        <v>861</v>
      </c>
      <c r="M129" s="15" t="s">
        <v>862</v>
      </c>
    </row>
    <row r="130">
      <c r="A130" s="10" t="s">
        <v>548</v>
      </c>
      <c r="B130" s="10" t="s">
        <v>549</v>
      </c>
      <c r="C130" s="23" t="s">
        <v>839</v>
      </c>
      <c r="D130" s="13">
        <v>1.0</v>
      </c>
      <c r="E130" s="13" t="s">
        <v>850</v>
      </c>
      <c r="F130" s="13" t="s">
        <v>993</v>
      </c>
      <c r="G130" s="10" t="s">
        <v>47</v>
      </c>
      <c r="H130" s="13" t="s">
        <v>1023</v>
      </c>
      <c r="I130" s="16" t="s">
        <v>853</v>
      </c>
      <c r="J130" s="13" t="s">
        <v>1055</v>
      </c>
      <c r="K130" s="70" t="s">
        <v>1047</v>
      </c>
      <c r="L130" s="13" t="s">
        <v>861</v>
      </c>
      <c r="M130" s="15" t="s">
        <v>862</v>
      </c>
    </row>
    <row r="131">
      <c r="A131" s="10" t="s">
        <v>552</v>
      </c>
      <c r="B131" s="10" t="s">
        <v>553</v>
      </c>
      <c r="C131" s="23" t="s">
        <v>839</v>
      </c>
      <c r="D131" s="13">
        <v>1.0</v>
      </c>
      <c r="E131" s="13" t="s">
        <v>850</v>
      </c>
      <c r="F131" s="13" t="s">
        <v>993</v>
      </c>
      <c r="G131" s="10" t="s">
        <v>47</v>
      </c>
      <c r="H131" s="13" t="s">
        <v>1023</v>
      </c>
      <c r="I131" s="16" t="s">
        <v>853</v>
      </c>
      <c r="J131" s="13" t="s">
        <v>1056</v>
      </c>
      <c r="K131" s="23" t="s">
        <v>1057</v>
      </c>
      <c r="L131" s="13" t="s">
        <v>861</v>
      </c>
      <c r="M131" s="15" t="s">
        <v>862</v>
      </c>
    </row>
    <row r="132">
      <c r="A132" s="10" t="s">
        <v>555</v>
      </c>
      <c r="B132" s="10" t="s">
        <v>556</v>
      </c>
      <c r="C132" s="23" t="s">
        <v>839</v>
      </c>
      <c r="D132" s="13">
        <v>1.0</v>
      </c>
      <c r="E132" s="13" t="s">
        <v>850</v>
      </c>
      <c r="F132" s="13" t="s">
        <v>993</v>
      </c>
      <c r="G132" s="10" t="s">
        <v>47</v>
      </c>
      <c r="H132" s="13" t="s">
        <v>852</v>
      </c>
      <c r="I132" s="16" t="s">
        <v>853</v>
      </c>
      <c r="J132" s="13" t="s">
        <v>1058</v>
      </c>
      <c r="K132" s="70" t="s">
        <v>1059</v>
      </c>
      <c r="L132" s="13" t="s">
        <v>861</v>
      </c>
      <c r="M132" s="15" t="s">
        <v>862</v>
      </c>
    </row>
    <row r="133">
      <c r="A133" s="13" t="s">
        <v>559</v>
      </c>
      <c r="B133" s="13" t="s">
        <v>560</v>
      </c>
      <c r="C133" s="23" t="s">
        <v>839</v>
      </c>
      <c r="D133" s="13">
        <v>9.0</v>
      </c>
      <c r="E133" s="13" t="s">
        <v>732</v>
      </c>
      <c r="F133" s="13" t="s">
        <v>571</v>
      </c>
      <c r="G133" s="10" t="s">
        <v>47</v>
      </c>
      <c r="H133" s="13" t="s">
        <v>733</v>
      </c>
      <c r="I133" s="75" t="s">
        <v>152</v>
      </c>
      <c r="J133" s="79" t="s">
        <v>734</v>
      </c>
      <c r="K133" s="75" t="s">
        <v>93</v>
      </c>
      <c r="L133" s="57" t="s">
        <v>659</v>
      </c>
      <c r="M133" s="58" t="s">
        <v>660</v>
      </c>
    </row>
    <row r="134">
      <c r="A134" s="13" t="s">
        <v>565</v>
      </c>
      <c r="B134" s="4" t="s">
        <v>566</v>
      </c>
      <c r="C134" s="4" t="s">
        <v>839</v>
      </c>
      <c r="D134" s="13">
        <v>9.0</v>
      </c>
      <c r="E134" s="13" t="s">
        <v>732</v>
      </c>
      <c r="F134" s="13" t="s">
        <v>571</v>
      </c>
      <c r="G134" s="10" t="s">
        <v>47</v>
      </c>
      <c r="H134" s="13" t="s">
        <v>733</v>
      </c>
      <c r="I134" s="75" t="s">
        <v>152</v>
      </c>
      <c r="J134" s="79" t="s">
        <v>734</v>
      </c>
      <c r="K134" s="75" t="s">
        <v>93</v>
      </c>
      <c r="L134" s="57" t="s">
        <v>659</v>
      </c>
      <c r="M134" s="58" t="s">
        <v>660</v>
      </c>
    </row>
    <row r="135">
      <c r="A135" s="13" t="s">
        <v>567</v>
      </c>
      <c r="B135" s="4" t="s">
        <v>568</v>
      </c>
      <c r="C135" s="4" t="s">
        <v>839</v>
      </c>
      <c r="D135" s="13">
        <v>9.0</v>
      </c>
      <c r="E135" s="13" t="s">
        <v>732</v>
      </c>
      <c r="F135" s="13" t="s">
        <v>571</v>
      </c>
      <c r="G135" s="10" t="s">
        <v>47</v>
      </c>
      <c r="H135" s="13" t="s">
        <v>733</v>
      </c>
      <c r="I135" s="75" t="s">
        <v>152</v>
      </c>
      <c r="J135" s="79" t="s">
        <v>734</v>
      </c>
      <c r="K135" s="75" t="s">
        <v>93</v>
      </c>
      <c r="L135" s="57" t="s">
        <v>659</v>
      </c>
      <c r="M135" s="58" t="s">
        <v>660</v>
      </c>
    </row>
    <row r="136">
      <c r="A136" s="13" t="s">
        <v>569</v>
      </c>
      <c r="B136" s="4" t="s">
        <v>570</v>
      </c>
      <c r="C136" s="4" t="s">
        <v>839</v>
      </c>
      <c r="D136" s="13">
        <v>9.0</v>
      </c>
      <c r="E136" s="13" t="s">
        <v>732</v>
      </c>
      <c r="F136" s="13" t="s">
        <v>571</v>
      </c>
      <c r="G136" s="10" t="s">
        <v>47</v>
      </c>
      <c r="H136" s="13" t="s">
        <v>733</v>
      </c>
      <c r="I136" s="75" t="s">
        <v>152</v>
      </c>
      <c r="J136" s="79" t="s">
        <v>734</v>
      </c>
      <c r="K136" s="75" t="s">
        <v>93</v>
      </c>
      <c r="L136" s="57" t="s">
        <v>659</v>
      </c>
      <c r="M136" s="58" t="s">
        <v>660</v>
      </c>
    </row>
    <row r="137">
      <c r="A137" s="10" t="s">
        <v>574</v>
      </c>
      <c r="B137" s="10" t="s">
        <v>575</v>
      </c>
      <c r="C137" s="23" t="s">
        <v>839</v>
      </c>
      <c r="D137" s="13">
        <v>9.0</v>
      </c>
      <c r="E137" s="13" t="s">
        <v>732</v>
      </c>
      <c r="F137" s="13" t="s">
        <v>571</v>
      </c>
      <c r="G137" s="10" t="s">
        <v>47</v>
      </c>
      <c r="H137" s="13" t="s">
        <v>733</v>
      </c>
      <c r="I137" s="75" t="s">
        <v>152</v>
      </c>
      <c r="J137" s="79" t="s">
        <v>734</v>
      </c>
      <c r="K137" s="75" t="s">
        <v>93</v>
      </c>
      <c r="L137" s="57" t="s">
        <v>659</v>
      </c>
      <c r="M137" s="58" t="s">
        <v>660</v>
      </c>
    </row>
    <row r="138">
      <c r="A138" s="13" t="s">
        <v>576</v>
      </c>
      <c r="B138" s="4" t="s">
        <v>577</v>
      </c>
      <c r="C138" s="4" t="s">
        <v>839</v>
      </c>
      <c r="D138" s="13">
        <v>2.0</v>
      </c>
      <c r="E138" s="13" t="s">
        <v>34</v>
      </c>
      <c r="F138" s="13" t="s">
        <v>905</v>
      </c>
      <c r="G138" s="10" t="s">
        <v>47</v>
      </c>
      <c r="H138" s="13" t="s">
        <v>1060</v>
      </c>
      <c r="I138" s="16" t="s">
        <v>40</v>
      </c>
      <c r="J138" s="13" t="s">
        <v>1061</v>
      </c>
      <c r="K138" s="75" t="s">
        <v>93</v>
      </c>
      <c r="L138" s="13" t="s">
        <v>41</v>
      </c>
      <c r="M138" s="15" t="s">
        <v>40</v>
      </c>
    </row>
    <row r="139">
      <c r="A139" s="10" t="s">
        <v>578</v>
      </c>
      <c r="B139" s="10" t="s">
        <v>579</v>
      </c>
      <c r="C139" s="23" t="s">
        <v>839</v>
      </c>
      <c r="D139" s="13">
        <v>9.0</v>
      </c>
      <c r="E139" s="13" t="s">
        <v>732</v>
      </c>
      <c r="F139" s="13" t="s">
        <v>571</v>
      </c>
      <c r="G139" s="10" t="s">
        <v>47</v>
      </c>
      <c r="H139" s="13" t="s">
        <v>733</v>
      </c>
      <c r="I139" s="75" t="s">
        <v>152</v>
      </c>
      <c r="J139" s="79" t="s">
        <v>734</v>
      </c>
      <c r="K139" s="75" t="s">
        <v>93</v>
      </c>
      <c r="L139" s="57" t="s">
        <v>659</v>
      </c>
      <c r="M139" s="58" t="s">
        <v>660</v>
      </c>
    </row>
    <row r="140">
      <c r="A140" s="10" t="s">
        <v>580</v>
      </c>
      <c r="B140" s="10" t="s">
        <v>581</v>
      </c>
      <c r="C140" s="23" t="s">
        <v>839</v>
      </c>
      <c r="D140" s="13" t="s">
        <v>1062</v>
      </c>
      <c r="E140" s="13" t="s">
        <v>1063</v>
      </c>
      <c r="F140" s="13" t="s">
        <v>571</v>
      </c>
      <c r="G140" s="10" t="s">
        <v>47</v>
      </c>
      <c r="H140" s="13" t="s">
        <v>1064</v>
      </c>
      <c r="I140" s="23" t="s">
        <v>51</v>
      </c>
      <c r="J140" s="13" t="s">
        <v>1065</v>
      </c>
      <c r="K140" s="23" t="s">
        <v>51</v>
      </c>
      <c r="L140" s="57" t="s">
        <v>659</v>
      </c>
      <c r="M140" s="58" t="s">
        <v>660</v>
      </c>
    </row>
    <row r="141">
      <c r="A141" s="4" t="s">
        <v>584</v>
      </c>
      <c r="B141" s="4" t="s">
        <v>585</v>
      </c>
      <c r="C141" s="4" t="s">
        <v>839</v>
      </c>
      <c r="D141" s="13" t="s">
        <v>51</v>
      </c>
      <c r="E141" s="13" t="s">
        <v>51</v>
      </c>
      <c r="F141" s="13" t="s">
        <v>51</v>
      </c>
      <c r="G141" s="10" t="s">
        <v>51</v>
      </c>
      <c r="H141" s="80" t="s">
        <v>1066</v>
      </c>
      <c r="I141" s="23" t="s">
        <v>51</v>
      </c>
      <c r="J141" s="13" t="s">
        <v>51</v>
      </c>
      <c r="K141" s="23" t="s">
        <v>51</v>
      </c>
      <c r="L141" s="13" t="s">
        <v>51</v>
      </c>
      <c r="M141" s="23" t="s">
        <v>51</v>
      </c>
    </row>
    <row r="142" ht="73.5" customHeight="1">
      <c r="A142" s="4" t="s">
        <v>586</v>
      </c>
      <c r="B142" s="4" t="s">
        <v>587</v>
      </c>
      <c r="C142" s="4" t="s">
        <v>839</v>
      </c>
      <c r="D142" s="13">
        <v>2.0</v>
      </c>
      <c r="E142" s="13" t="s">
        <v>34</v>
      </c>
      <c r="F142" s="13" t="s">
        <v>51</v>
      </c>
      <c r="G142" s="10" t="s">
        <v>51</v>
      </c>
      <c r="H142" s="13" t="s">
        <v>1067</v>
      </c>
      <c r="I142" s="23" t="s">
        <v>51</v>
      </c>
      <c r="J142" s="13" t="s">
        <v>51</v>
      </c>
      <c r="K142" s="23" t="s">
        <v>51</v>
      </c>
      <c r="L142" s="13" t="s">
        <v>51</v>
      </c>
      <c r="M142" s="23" t="s">
        <v>51</v>
      </c>
    </row>
    <row r="143">
      <c r="A143" s="4" t="s">
        <v>589</v>
      </c>
      <c r="B143" s="4" t="s">
        <v>590</v>
      </c>
      <c r="C143" s="4" t="s">
        <v>839</v>
      </c>
      <c r="D143" s="13">
        <v>2.0</v>
      </c>
      <c r="E143" s="13" t="s">
        <v>34</v>
      </c>
      <c r="F143" s="13" t="s">
        <v>222</v>
      </c>
      <c r="G143" s="10" t="s">
        <v>47</v>
      </c>
      <c r="H143" s="13" t="s">
        <v>1068</v>
      </c>
      <c r="I143" s="16" t="s">
        <v>40</v>
      </c>
      <c r="J143" s="13" t="s">
        <v>1069</v>
      </c>
      <c r="K143" s="23" t="s">
        <v>1070</v>
      </c>
      <c r="L143" s="13" t="s">
        <v>41</v>
      </c>
      <c r="M143" s="15" t="s">
        <v>40</v>
      </c>
    </row>
    <row r="144">
      <c r="A144" s="10" t="s">
        <v>594</v>
      </c>
      <c r="B144" s="13" t="s">
        <v>595</v>
      </c>
      <c r="C144" s="23" t="s">
        <v>839</v>
      </c>
      <c r="D144" s="13" t="s">
        <v>403</v>
      </c>
      <c r="E144" s="13" t="s">
        <v>404</v>
      </c>
      <c r="F144" s="13" t="s">
        <v>222</v>
      </c>
      <c r="G144" s="10" t="s">
        <v>47</v>
      </c>
      <c r="H144" s="13" t="s">
        <v>1071</v>
      </c>
      <c r="I144" s="16" t="s">
        <v>406</v>
      </c>
      <c r="J144" s="13" t="s">
        <v>1072</v>
      </c>
      <c r="K144" s="23" t="s">
        <v>1073</v>
      </c>
      <c r="L144" s="13" t="s">
        <v>41</v>
      </c>
      <c r="M144" s="15" t="s">
        <v>40</v>
      </c>
    </row>
    <row r="145">
      <c r="A145" s="4" t="s">
        <v>597</v>
      </c>
      <c r="B145" s="4" t="s">
        <v>598</v>
      </c>
      <c r="C145" s="4" t="s">
        <v>839</v>
      </c>
      <c r="D145" s="13" t="s">
        <v>403</v>
      </c>
      <c r="E145" s="13" t="s">
        <v>404</v>
      </c>
      <c r="F145" s="13" t="s">
        <v>222</v>
      </c>
      <c r="G145" s="10" t="s">
        <v>47</v>
      </c>
      <c r="H145" s="13" t="s">
        <v>1074</v>
      </c>
      <c r="I145" s="16" t="s">
        <v>40</v>
      </c>
      <c r="J145" s="13" t="s">
        <v>1075</v>
      </c>
      <c r="K145" s="23" t="s">
        <v>1076</v>
      </c>
      <c r="L145" s="13" t="s">
        <v>41</v>
      </c>
      <c r="M145" s="15" t="s">
        <v>40</v>
      </c>
    </row>
    <row r="146">
      <c r="A146" s="4" t="s">
        <v>600</v>
      </c>
      <c r="B146" s="4" t="s">
        <v>601</v>
      </c>
      <c r="C146" s="4" t="s">
        <v>1077</v>
      </c>
      <c r="D146" s="13">
        <v>2.0</v>
      </c>
      <c r="E146" s="13" t="s">
        <v>34</v>
      </c>
      <c r="F146" s="13" t="s">
        <v>905</v>
      </c>
      <c r="G146" s="10" t="s">
        <v>602</v>
      </c>
      <c r="H146" s="13" t="s">
        <v>1078</v>
      </c>
      <c r="I146" s="16" t="s">
        <v>1079</v>
      </c>
      <c r="J146" s="13" t="s">
        <v>1080</v>
      </c>
      <c r="K146" s="75" t="s">
        <v>93</v>
      </c>
      <c r="L146" s="13" t="s">
        <v>1081</v>
      </c>
      <c r="M146" s="21" t="s">
        <v>56</v>
      </c>
    </row>
    <row r="147">
      <c r="A147" s="10" t="s">
        <v>604</v>
      </c>
      <c r="B147" s="13" t="s">
        <v>605</v>
      </c>
      <c r="C147" s="23" t="s">
        <v>1077</v>
      </c>
      <c r="D147" s="13" t="s">
        <v>1082</v>
      </c>
      <c r="E147" s="77" t="s">
        <v>1083</v>
      </c>
      <c r="F147" s="13" t="s">
        <v>35</v>
      </c>
      <c r="G147" s="10" t="s">
        <v>77</v>
      </c>
      <c r="H147" s="13" t="s">
        <v>1084</v>
      </c>
      <c r="I147" s="16" t="s">
        <v>1085</v>
      </c>
      <c r="J147" s="13" t="s">
        <v>39</v>
      </c>
      <c r="K147" s="15" t="s">
        <v>40</v>
      </c>
      <c r="L147" s="13" t="s">
        <v>979</v>
      </c>
      <c r="M147" s="15" t="s">
        <v>980</v>
      </c>
    </row>
    <row r="148">
      <c r="A148" s="10" t="s">
        <v>606</v>
      </c>
      <c r="B148" s="13" t="s">
        <v>607</v>
      </c>
      <c r="C148" s="23" t="s">
        <v>1077</v>
      </c>
      <c r="D148" s="13">
        <v>2.0</v>
      </c>
      <c r="E148" s="13" t="s">
        <v>34</v>
      </c>
      <c r="F148" s="26" t="s">
        <v>222</v>
      </c>
      <c r="G148" s="10" t="s">
        <v>47</v>
      </c>
      <c r="H148" s="13" t="s">
        <v>1086</v>
      </c>
      <c r="I148" s="16" t="s">
        <v>406</v>
      </c>
      <c r="J148" s="13" t="s">
        <v>1087</v>
      </c>
      <c r="K148" s="23" t="s">
        <v>1088</v>
      </c>
      <c r="L148" s="13" t="s">
        <v>1089</v>
      </c>
      <c r="M148" s="15" t="s">
        <v>40</v>
      </c>
    </row>
    <row r="149">
      <c r="A149" s="4" t="s">
        <v>610</v>
      </c>
      <c r="B149" s="4" t="s">
        <v>611</v>
      </c>
      <c r="C149" s="4" t="s">
        <v>1077</v>
      </c>
      <c r="D149" s="13">
        <v>2.0</v>
      </c>
      <c r="E149" s="13" t="s">
        <v>79</v>
      </c>
      <c r="F149" s="13" t="s">
        <v>80</v>
      </c>
      <c r="G149" s="10" t="s">
        <v>47</v>
      </c>
      <c r="H149" s="13" t="s">
        <v>1090</v>
      </c>
      <c r="I149" s="16" t="s">
        <v>820</v>
      </c>
      <c r="J149" s="13" t="s">
        <v>1091</v>
      </c>
      <c r="K149" s="75" t="s">
        <v>93</v>
      </c>
      <c r="L149" s="13" t="s">
        <v>1081</v>
      </c>
      <c r="M149" s="21" t="s">
        <v>56</v>
      </c>
    </row>
    <row r="150">
      <c r="A150" s="4" t="s">
        <v>612</v>
      </c>
      <c r="B150" s="4" t="s">
        <v>613</v>
      </c>
      <c r="C150" s="4" t="s">
        <v>1077</v>
      </c>
      <c r="D150" s="13">
        <v>6.0</v>
      </c>
      <c r="E150" s="13" t="s">
        <v>389</v>
      </c>
      <c r="F150" s="13" t="s">
        <v>80</v>
      </c>
      <c r="G150" s="10" t="s">
        <v>47</v>
      </c>
      <c r="H150" s="13" t="s">
        <v>1092</v>
      </c>
      <c r="I150" s="81" t="s">
        <v>1093</v>
      </c>
      <c r="J150" s="13" t="s">
        <v>1094</v>
      </c>
      <c r="K150" s="23" t="s">
        <v>415</v>
      </c>
      <c r="L150" s="13" t="s">
        <v>1095</v>
      </c>
      <c r="M150" s="15" t="s">
        <v>1096</v>
      </c>
    </row>
    <row r="151">
      <c r="A151" s="4" t="s">
        <v>615</v>
      </c>
      <c r="B151" s="4" t="s">
        <v>616</v>
      </c>
      <c r="C151" s="4" t="s">
        <v>1077</v>
      </c>
      <c r="D151" s="13">
        <v>4.0</v>
      </c>
      <c r="E151" s="13" t="s">
        <v>343</v>
      </c>
      <c r="F151" s="13" t="s">
        <v>80</v>
      </c>
      <c r="G151" s="10" t="s">
        <v>47</v>
      </c>
      <c r="H151" s="13" t="s">
        <v>674</v>
      </c>
      <c r="I151" s="16" t="s">
        <v>675</v>
      </c>
      <c r="J151" s="13" t="s">
        <v>1097</v>
      </c>
      <c r="K151" s="75" t="s">
        <v>93</v>
      </c>
      <c r="L151" s="13" t="s">
        <v>1098</v>
      </c>
      <c r="M151" s="15" t="s">
        <v>675</v>
      </c>
    </row>
    <row r="152">
      <c r="A152" s="10" t="s">
        <v>617</v>
      </c>
      <c r="B152" s="13" t="s">
        <v>618</v>
      </c>
      <c r="C152" s="23" t="s">
        <v>1077</v>
      </c>
      <c r="D152" s="13">
        <v>2.0</v>
      </c>
      <c r="E152" s="13" t="s">
        <v>347</v>
      </c>
      <c r="F152" s="13" t="s">
        <v>80</v>
      </c>
      <c r="G152" s="10" t="s">
        <v>47</v>
      </c>
      <c r="H152" s="13" t="s">
        <v>1099</v>
      </c>
      <c r="I152" s="16" t="s">
        <v>1100</v>
      </c>
      <c r="J152" s="13" t="s">
        <v>1101</v>
      </c>
      <c r="K152" s="75" t="s">
        <v>93</v>
      </c>
      <c r="L152" s="13" t="s">
        <v>41</v>
      </c>
      <c r="M152" s="15" t="s">
        <v>40</v>
      </c>
    </row>
    <row r="153">
      <c r="A153" s="10" t="s">
        <v>621</v>
      </c>
      <c r="B153" s="13" t="s">
        <v>622</v>
      </c>
      <c r="C153" s="23" t="s">
        <v>1077</v>
      </c>
      <c r="D153" s="13" t="s">
        <v>1102</v>
      </c>
      <c r="E153" s="13" t="s">
        <v>1103</v>
      </c>
      <c r="F153" s="13" t="s">
        <v>434</v>
      </c>
      <c r="G153" s="10" t="s">
        <v>47</v>
      </c>
      <c r="H153" s="13" t="s">
        <v>1104</v>
      </c>
      <c r="I153" s="16" t="s">
        <v>1105</v>
      </c>
      <c r="J153" s="13" t="s">
        <v>1106</v>
      </c>
      <c r="K153" s="23" t="s">
        <v>1107</v>
      </c>
      <c r="L153" s="13" t="s">
        <v>1108</v>
      </c>
      <c r="M153" s="15" t="s">
        <v>40</v>
      </c>
    </row>
    <row r="154">
      <c r="A154" s="10" t="s">
        <v>625</v>
      </c>
      <c r="B154" s="13" t="s">
        <v>626</v>
      </c>
      <c r="C154" s="23" t="s">
        <v>1077</v>
      </c>
      <c r="D154" s="13">
        <v>6.0</v>
      </c>
      <c r="E154" s="13" t="s">
        <v>389</v>
      </c>
      <c r="F154" s="13" t="s">
        <v>434</v>
      </c>
      <c r="G154" s="10" t="s">
        <v>47</v>
      </c>
      <c r="H154" s="13" t="s">
        <v>1109</v>
      </c>
      <c r="I154" s="16" t="s">
        <v>1110</v>
      </c>
      <c r="J154" s="13" t="s">
        <v>1111</v>
      </c>
      <c r="K154" s="23" t="s">
        <v>1112</v>
      </c>
      <c r="L154" s="13" t="s">
        <v>557</v>
      </c>
      <c r="M154" s="15" t="s">
        <v>40</v>
      </c>
    </row>
    <row r="155">
      <c r="A155" s="10" t="s">
        <v>630</v>
      </c>
      <c r="B155" s="10" t="s">
        <v>631</v>
      </c>
      <c r="C155" s="23" t="s">
        <v>1077</v>
      </c>
      <c r="D155" s="13" t="s">
        <v>1113</v>
      </c>
      <c r="E155" s="13" t="s">
        <v>1114</v>
      </c>
      <c r="F155" s="13" t="s">
        <v>80</v>
      </c>
      <c r="G155" s="10" t="s">
        <v>47</v>
      </c>
      <c r="H155" s="13" t="s">
        <v>1115</v>
      </c>
      <c r="I155" s="16" t="s">
        <v>876</v>
      </c>
      <c r="J155" s="13" t="s">
        <v>1116</v>
      </c>
      <c r="K155" s="75" t="s">
        <v>93</v>
      </c>
      <c r="L155" s="13" t="s">
        <v>884</v>
      </c>
      <c r="M155" s="15" t="s">
        <v>885</v>
      </c>
    </row>
    <row r="156">
      <c r="A156" s="10" t="s">
        <v>633</v>
      </c>
      <c r="B156" s="13" t="s">
        <v>634</v>
      </c>
      <c r="C156" s="23" t="s">
        <v>1077</v>
      </c>
      <c r="D156" s="13">
        <v>6.0</v>
      </c>
      <c r="E156" s="13" t="s">
        <v>389</v>
      </c>
      <c r="F156" s="13" t="s">
        <v>434</v>
      </c>
      <c r="G156" s="10" t="s">
        <v>47</v>
      </c>
      <c r="H156" s="13" t="s">
        <v>1117</v>
      </c>
      <c r="I156" s="16" t="s">
        <v>1118</v>
      </c>
      <c r="J156" s="13" t="s">
        <v>1119</v>
      </c>
      <c r="K156" s="23" t="s">
        <v>1120</v>
      </c>
      <c r="L156" s="13" t="s">
        <v>1121</v>
      </c>
      <c r="M156" s="15" t="s">
        <v>395</v>
      </c>
    </row>
    <row r="157">
      <c r="A157" s="10" t="s">
        <v>637</v>
      </c>
      <c r="B157" s="13" t="s">
        <v>634</v>
      </c>
      <c r="C157" s="23" t="s">
        <v>1077</v>
      </c>
      <c r="D157" s="13">
        <v>6.0</v>
      </c>
      <c r="E157" s="13" t="s">
        <v>389</v>
      </c>
      <c r="F157" s="13" t="s">
        <v>434</v>
      </c>
      <c r="G157" s="10" t="s">
        <v>47</v>
      </c>
      <c r="H157" s="13" t="s">
        <v>1122</v>
      </c>
      <c r="I157" s="16" t="s">
        <v>1123</v>
      </c>
      <c r="J157" s="13" t="s">
        <v>1124</v>
      </c>
      <c r="K157" s="23" t="s">
        <v>1125</v>
      </c>
      <c r="L157" s="13" t="s">
        <v>1121</v>
      </c>
      <c r="M157" s="15" t="s">
        <v>395</v>
      </c>
    </row>
    <row r="158">
      <c r="A158" s="10" t="s">
        <v>641</v>
      </c>
      <c r="B158" s="13" t="s">
        <v>642</v>
      </c>
      <c r="C158" s="23" t="s">
        <v>1077</v>
      </c>
      <c r="D158" s="13">
        <v>2.0</v>
      </c>
      <c r="E158" s="13" t="s">
        <v>34</v>
      </c>
      <c r="F158" s="13" t="s">
        <v>434</v>
      </c>
      <c r="G158" s="10" t="s">
        <v>47</v>
      </c>
      <c r="H158" s="13" t="s">
        <v>1126</v>
      </c>
      <c r="I158" s="15" t="s">
        <v>1127</v>
      </c>
      <c r="J158" s="13" t="s">
        <v>1128</v>
      </c>
      <c r="K158" s="15" t="s">
        <v>40</v>
      </c>
      <c r="L158" s="13" t="s">
        <v>1129</v>
      </c>
      <c r="M158" s="15" t="s">
        <v>40</v>
      </c>
    </row>
    <row r="159">
      <c r="A159" s="10" t="s">
        <v>645</v>
      </c>
      <c r="B159" s="13" t="s">
        <v>642</v>
      </c>
      <c r="C159" s="23" t="s">
        <v>1077</v>
      </c>
      <c r="D159" s="13">
        <v>2.0</v>
      </c>
      <c r="E159" s="13" t="s">
        <v>34</v>
      </c>
      <c r="F159" s="13" t="s">
        <v>434</v>
      </c>
      <c r="G159" s="10" t="s">
        <v>36</v>
      </c>
      <c r="H159" s="13" t="s">
        <v>1130</v>
      </c>
      <c r="I159" s="15" t="s">
        <v>38</v>
      </c>
      <c r="J159" s="13" t="s">
        <v>1128</v>
      </c>
      <c r="K159" s="15" t="s">
        <v>40</v>
      </c>
      <c r="L159" s="13" t="s">
        <v>1131</v>
      </c>
      <c r="M159" s="15" t="s">
        <v>40</v>
      </c>
    </row>
    <row r="160">
      <c r="A160" s="4" t="s">
        <v>646</v>
      </c>
      <c r="B160" s="4" t="s">
        <v>647</v>
      </c>
      <c r="C160" s="4" t="s">
        <v>1077</v>
      </c>
      <c r="D160" s="13">
        <v>6.0</v>
      </c>
      <c r="E160" s="13" t="s">
        <v>389</v>
      </c>
      <c r="F160" s="13" t="s">
        <v>1132</v>
      </c>
      <c r="G160" s="10" t="s">
        <v>47</v>
      </c>
      <c r="H160" s="13" t="s">
        <v>1133</v>
      </c>
      <c r="I160" s="16" t="s">
        <v>1118</v>
      </c>
      <c r="J160" s="13" t="s">
        <v>1134</v>
      </c>
      <c r="K160" s="15" t="s">
        <v>1135</v>
      </c>
      <c r="L160" s="13" t="s">
        <v>1121</v>
      </c>
      <c r="M160" s="15" t="s">
        <v>395</v>
      </c>
    </row>
    <row r="161">
      <c r="A161" s="4" t="s">
        <v>653</v>
      </c>
      <c r="B161" s="4" t="s">
        <v>647</v>
      </c>
      <c r="C161" s="4" t="s">
        <v>1077</v>
      </c>
      <c r="D161" s="13">
        <v>6.0</v>
      </c>
      <c r="E161" s="13" t="s">
        <v>389</v>
      </c>
      <c r="F161" s="13" t="s">
        <v>1132</v>
      </c>
      <c r="G161" s="10" t="s">
        <v>47</v>
      </c>
      <c r="H161" s="13" t="s">
        <v>1136</v>
      </c>
      <c r="I161" s="16" t="s">
        <v>1123</v>
      </c>
      <c r="J161" s="13" t="s">
        <v>1137</v>
      </c>
      <c r="K161" s="75" t="s">
        <v>93</v>
      </c>
      <c r="L161" s="13" t="s">
        <v>1121</v>
      </c>
      <c r="M161" s="15" t="s">
        <v>395</v>
      </c>
    </row>
    <row r="162">
      <c r="A162" s="4" t="s">
        <v>656</v>
      </c>
      <c r="B162" s="4" t="s">
        <v>657</v>
      </c>
      <c r="C162" s="4" t="s">
        <v>1077</v>
      </c>
      <c r="D162" s="13">
        <v>6.0</v>
      </c>
      <c r="E162" s="13" t="s">
        <v>389</v>
      </c>
      <c r="F162" s="13" t="s">
        <v>80</v>
      </c>
      <c r="G162" s="10" t="s">
        <v>47</v>
      </c>
      <c r="H162" s="13" t="s">
        <v>1138</v>
      </c>
      <c r="I162" s="16" t="s">
        <v>1139</v>
      </c>
      <c r="J162" s="13" t="s">
        <v>1140</v>
      </c>
      <c r="K162" s="75" t="s">
        <v>93</v>
      </c>
      <c r="L162" s="13" t="s">
        <v>557</v>
      </c>
      <c r="M162" s="15" t="s">
        <v>40</v>
      </c>
    </row>
    <row r="163">
      <c r="A163" s="4" t="s">
        <v>658</v>
      </c>
      <c r="B163" s="4" t="s">
        <v>657</v>
      </c>
      <c r="C163" s="4" t="s">
        <v>1077</v>
      </c>
      <c r="D163" s="13">
        <v>6.0</v>
      </c>
      <c r="E163" s="13" t="s">
        <v>389</v>
      </c>
      <c r="F163" s="13" t="s">
        <v>80</v>
      </c>
      <c r="G163" s="10" t="s">
        <v>47</v>
      </c>
      <c r="H163" s="13" t="s">
        <v>1141</v>
      </c>
      <c r="I163" s="16" t="s">
        <v>40</v>
      </c>
      <c r="J163" s="13" t="s">
        <v>1140</v>
      </c>
      <c r="K163" s="75" t="s">
        <v>93</v>
      </c>
      <c r="L163" s="13" t="s">
        <v>557</v>
      </c>
      <c r="M163" s="15" t="s">
        <v>40</v>
      </c>
    </row>
    <row r="164">
      <c r="A164" s="10" t="s">
        <v>661</v>
      </c>
      <c r="B164" s="13" t="s">
        <v>662</v>
      </c>
      <c r="C164" s="23" t="s">
        <v>1077</v>
      </c>
      <c r="D164" s="13">
        <v>6.0</v>
      </c>
      <c r="E164" s="13" t="s">
        <v>389</v>
      </c>
      <c r="F164" s="13" t="s">
        <v>80</v>
      </c>
      <c r="G164" s="10" t="s">
        <v>47</v>
      </c>
      <c r="H164" s="13" t="s">
        <v>1142</v>
      </c>
      <c r="I164" s="16" t="s">
        <v>1143</v>
      </c>
      <c r="J164" s="13" t="s">
        <v>1144</v>
      </c>
      <c r="K164" s="75" t="s">
        <v>93</v>
      </c>
      <c r="L164" s="13" t="s">
        <v>1095</v>
      </c>
      <c r="M164" s="15" t="s">
        <v>1096</v>
      </c>
    </row>
    <row r="165">
      <c r="A165" s="13" t="s">
        <v>663</v>
      </c>
      <c r="B165" s="4" t="s">
        <v>664</v>
      </c>
      <c r="C165" s="4" t="s">
        <v>1077</v>
      </c>
      <c r="D165" s="13">
        <v>6.0</v>
      </c>
      <c r="E165" s="13" t="s">
        <v>389</v>
      </c>
      <c r="F165" s="13" t="s">
        <v>80</v>
      </c>
      <c r="G165" s="10" t="s">
        <v>47</v>
      </c>
      <c r="H165" s="13" t="s">
        <v>1145</v>
      </c>
      <c r="I165" s="16" t="s">
        <v>1146</v>
      </c>
      <c r="J165" s="13" t="s">
        <v>1147</v>
      </c>
      <c r="K165" s="75" t="s">
        <v>93</v>
      </c>
      <c r="L165" s="13" t="s">
        <v>394</v>
      </c>
      <c r="M165" s="15" t="s">
        <v>395</v>
      </c>
    </row>
    <row r="166">
      <c r="A166" s="10" t="s">
        <v>666</v>
      </c>
      <c r="B166" s="13" t="s">
        <v>667</v>
      </c>
      <c r="C166" s="23" t="s">
        <v>1077</v>
      </c>
      <c r="D166" s="13">
        <v>6.0</v>
      </c>
      <c r="E166" s="13" t="s">
        <v>389</v>
      </c>
      <c r="F166" s="13" t="s">
        <v>1148</v>
      </c>
      <c r="G166" s="10" t="s">
        <v>47</v>
      </c>
      <c r="H166" s="13" t="s">
        <v>1149</v>
      </c>
      <c r="I166" s="15" t="s">
        <v>63</v>
      </c>
      <c r="J166" s="26" t="s">
        <v>1150</v>
      </c>
      <c r="K166" s="75" t="s">
        <v>93</v>
      </c>
      <c r="L166" s="13" t="s">
        <v>557</v>
      </c>
      <c r="M166" s="15" t="s">
        <v>40</v>
      </c>
    </row>
    <row r="167">
      <c r="A167" s="10" t="s">
        <v>669</v>
      </c>
      <c r="B167" s="13" t="s">
        <v>670</v>
      </c>
      <c r="C167" s="23" t="s">
        <v>1077</v>
      </c>
      <c r="D167" s="13" t="s">
        <v>1052</v>
      </c>
      <c r="E167" s="13" t="s">
        <v>1151</v>
      </c>
      <c r="F167" s="13" t="s">
        <v>993</v>
      </c>
      <c r="G167" s="10" t="s">
        <v>47</v>
      </c>
      <c r="H167" s="13" t="s">
        <v>1152</v>
      </c>
      <c r="I167" s="16" t="s">
        <v>1153</v>
      </c>
      <c r="J167" s="13" t="s">
        <v>1154</v>
      </c>
      <c r="K167" s="15" t="s">
        <v>1155</v>
      </c>
      <c r="L167" s="13" t="s">
        <v>1156</v>
      </c>
      <c r="M167" s="15" t="s">
        <v>1155</v>
      </c>
    </row>
    <row r="168">
      <c r="A168" s="10" t="s">
        <v>671</v>
      </c>
      <c r="B168" s="13" t="s">
        <v>672</v>
      </c>
      <c r="C168" s="23" t="s">
        <v>1077</v>
      </c>
      <c r="D168" s="13">
        <v>6.0</v>
      </c>
      <c r="E168" s="13" t="s">
        <v>433</v>
      </c>
      <c r="F168" s="13" t="s">
        <v>1132</v>
      </c>
      <c r="G168" s="10" t="s">
        <v>47</v>
      </c>
      <c r="H168" s="13" t="s">
        <v>1157</v>
      </c>
      <c r="I168" s="16" t="s">
        <v>1158</v>
      </c>
      <c r="J168" s="13" t="s">
        <v>1159</v>
      </c>
      <c r="K168" s="75" t="s">
        <v>93</v>
      </c>
      <c r="L168" s="13" t="s">
        <v>443</v>
      </c>
      <c r="M168" s="15" t="s">
        <v>1160</v>
      </c>
    </row>
    <row r="169">
      <c r="A169" s="10" t="s">
        <v>678</v>
      </c>
      <c r="B169" s="13" t="s">
        <v>679</v>
      </c>
      <c r="C169" s="23" t="s">
        <v>1077</v>
      </c>
      <c r="D169" s="13">
        <v>6.0</v>
      </c>
      <c r="E169" s="13" t="s">
        <v>433</v>
      </c>
      <c r="F169" s="13" t="s">
        <v>1132</v>
      </c>
      <c r="G169" s="10" t="s">
        <v>47</v>
      </c>
      <c r="H169" s="13" t="s">
        <v>1161</v>
      </c>
      <c r="I169" s="16" t="s">
        <v>1162</v>
      </c>
      <c r="J169" s="13" t="s">
        <v>1163</v>
      </c>
      <c r="K169" s="23" t="s">
        <v>1164</v>
      </c>
      <c r="L169" s="13" t="s">
        <v>443</v>
      </c>
      <c r="M169" s="15" t="s">
        <v>1160</v>
      </c>
    </row>
    <row r="170">
      <c r="A170" s="10" t="s">
        <v>685</v>
      </c>
      <c r="B170" s="13" t="s">
        <v>679</v>
      </c>
      <c r="C170" s="23" t="s">
        <v>1077</v>
      </c>
      <c r="D170" s="13">
        <v>6.0</v>
      </c>
      <c r="E170" s="13" t="s">
        <v>433</v>
      </c>
      <c r="F170" s="13" t="s">
        <v>434</v>
      </c>
      <c r="G170" s="10" t="s">
        <v>47</v>
      </c>
      <c r="H170" s="13" t="s">
        <v>1165</v>
      </c>
      <c r="I170" s="16" t="s">
        <v>1162</v>
      </c>
      <c r="J170" s="13" t="s">
        <v>1166</v>
      </c>
      <c r="K170" s="23" t="s">
        <v>1164</v>
      </c>
      <c r="L170" s="13" t="s">
        <v>443</v>
      </c>
      <c r="M170" s="15" t="s">
        <v>1160</v>
      </c>
    </row>
    <row r="171">
      <c r="A171" s="10" t="s">
        <v>689</v>
      </c>
      <c r="B171" s="13" t="s">
        <v>690</v>
      </c>
      <c r="C171" s="23" t="s">
        <v>1077</v>
      </c>
      <c r="D171" s="13">
        <v>6.0</v>
      </c>
      <c r="E171" s="13" t="s">
        <v>433</v>
      </c>
      <c r="F171" s="13" t="s">
        <v>1132</v>
      </c>
      <c r="G171" s="10" t="s">
        <v>47</v>
      </c>
      <c r="H171" s="13" t="s">
        <v>1167</v>
      </c>
      <c r="I171" s="16" t="s">
        <v>40</v>
      </c>
      <c r="J171" s="13" t="s">
        <v>1168</v>
      </c>
      <c r="K171" s="75" t="s">
        <v>93</v>
      </c>
      <c r="L171" s="13" t="s">
        <v>1169</v>
      </c>
      <c r="M171" s="75"/>
    </row>
    <row r="172">
      <c r="A172" s="10" t="s">
        <v>692</v>
      </c>
      <c r="B172" s="13" t="s">
        <v>693</v>
      </c>
      <c r="C172" s="23" t="s">
        <v>1077</v>
      </c>
      <c r="D172" s="13">
        <v>6.0</v>
      </c>
      <c r="E172" s="13" t="s">
        <v>1170</v>
      </c>
      <c r="F172" s="13" t="s">
        <v>1132</v>
      </c>
      <c r="G172" s="10" t="s">
        <v>47</v>
      </c>
      <c r="H172" s="13" t="s">
        <v>1171</v>
      </c>
      <c r="I172" s="16" t="s">
        <v>1172</v>
      </c>
      <c r="J172" s="13" t="s">
        <v>1173</v>
      </c>
      <c r="K172" s="75" t="s">
        <v>93</v>
      </c>
      <c r="L172" s="13" t="s">
        <v>1095</v>
      </c>
      <c r="M172" s="15" t="s">
        <v>1096</v>
      </c>
    </row>
    <row r="173">
      <c r="A173" s="10" t="s">
        <v>698</v>
      </c>
      <c r="B173" s="13" t="s">
        <v>699</v>
      </c>
      <c r="C173" s="23" t="s">
        <v>1077</v>
      </c>
      <c r="D173" s="13">
        <v>2.0</v>
      </c>
      <c r="E173" s="13" t="s">
        <v>34</v>
      </c>
      <c r="F173" s="13" t="s">
        <v>222</v>
      </c>
      <c r="G173" s="10" t="s">
        <v>47</v>
      </c>
      <c r="H173" s="13" t="s">
        <v>1174</v>
      </c>
      <c r="I173" s="16" t="s">
        <v>40</v>
      </c>
      <c r="J173" s="13" t="s">
        <v>1175</v>
      </c>
      <c r="K173" s="16" t="s">
        <v>1176</v>
      </c>
      <c r="L173" s="13" t="s">
        <v>41</v>
      </c>
      <c r="M173" s="15" t="s">
        <v>40</v>
      </c>
    </row>
    <row r="174">
      <c r="A174" s="10" t="s">
        <v>700</v>
      </c>
      <c r="B174" s="13" t="s">
        <v>701</v>
      </c>
      <c r="C174" s="23" t="s">
        <v>1077</v>
      </c>
      <c r="D174" s="13">
        <v>6.0</v>
      </c>
      <c r="E174" s="13" t="s">
        <v>115</v>
      </c>
      <c r="F174" s="13" t="s">
        <v>434</v>
      </c>
      <c r="G174" s="10" t="s">
        <v>47</v>
      </c>
      <c r="H174" s="13" t="s">
        <v>1177</v>
      </c>
      <c r="I174" s="71" t="s">
        <v>917</v>
      </c>
      <c r="J174" s="13" t="s">
        <v>1178</v>
      </c>
      <c r="K174" s="75" t="s">
        <v>93</v>
      </c>
      <c r="L174" s="13" t="s">
        <v>923</v>
      </c>
      <c r="M174" s="15" t="s">
        <v>120</v>
      </c>
    </row>
    <row r="175">
      <c r="A175" s="13" t="s">
        <v>703</v>
      </c>
      <c r="B175" s="13" t="s">
        <v>701</v>
      </c>
      <c r="C175" s="23" t="s">
        <v>1077</v>
      </c>
      <c r="D175" s="13">
        <v>6.0</v>
      </c>
      <c r="E175" s="13" t="s">
        <v>115</v>
      </c>
      <c r="F175" s="13" t="s">
        <v>434</v>
      </c>
      <c r="G175" s="10" t="s">
        <v>47</v>
      </c>
      <c r="H175" s="13" t="s">
        <v>1179</v>
      </c>
      <c r="I175" s="16" t="s">
        <v>927</v>
      </c>
      <c r="J175" s="13" t="s">
        <v>1178</v>
      </c>
      <c r="K175" s="75" t="s">
        <v>93</v>
      </c>
      <c r="L175" s="13" t="s">
        <v>923</v>
      </c>
      <c r="M175" s="15" t="s">
        <v>120</v>
      </c>
    </row>
    <row r="176">
      <c r="A176" s="13" t="s">
        <v>705</v>
      </c>
      <c r="B176" s="13" t="s">
        <v>701</v>
      </c>
      <c r="C176" s="23" t="s">
        <v>1077</v>
      </c>
      <c r="D176" s="13">
        <v>6.0</v>
      </c>
      <c r="E176" s="13" t="s">
        <v>115</v>
      </c>
      <c r="F176" s="13" t="s">
        <v>434</v>
      </c>
      <c r="G176" s="10" t="s">
        <v>47</v>
      </c>
      <c r="H176" s="13" t="s">
        <v>1180</v>
      </c>
      <c r="I176" s="16" t="s">
        <v>938</v>
      </c>
      <c r="J176" s="13" t="s">
        <v>1178</v>
      </c>
      <c r="K176" s="75" t="s">
        <v>93</v>
      </c>
      <c r="L176" s="13" t="s">
        <v>923</v>
      </c>
      <c r="M176" s="15" t="s">
        <v>120</v>
      </c>
    </row>
    <row r="177">
      <c r="A177" s="4" t="s">
        <v>708</v>
      </c>
      <c r="B177" s="4" t="s">
        <v>709</v>
      </c>
      <c r="C177" s="4" t="s">
        <v>1077</v>
      </c>
      <c r="D177" s="10" t="s">
        <v>51</v>
      </c>
      <c r="E177" s="10" t="s">
        <v>51</v>
      </c>
      <c r="F177" s="13" t="s">
        <v>51</v>
      </c>
      <c r="G177" s="10" t="s">
        <v>51</v>
      </c>
      <c r="H177" s="13" t="s">
        <v>1050</v>
      </c>
      <c r="I177" s="23" t="s">
        <v>51</v>
      </c>
      <c r="J177" s="13" t="s">
        <v>51</v>
      </c>
      <c r="K177" s="23" t="s">
        <v>51</v>
      </c>
      <c r="L177" s="13" t="s">
        <v>51</v>
      </c>
      <c r="M177" s="23" t="s">
        <v>51</v>
      </c>
    </row>
    <row r="178">
      <c r="A178" s="13" t="s">
        <v>710</v>
      </c>
      <c r="B178" s="13" t="s">
        <v>711</v>
      </c>
      <c r="C178" s="13" t="s">
        <v>1077</v>
      </c>
      <c r="D178" s="13">
        <v>6.0</v>
      </c>
      <c r="E178" s="13" t="s">
        <v>115</v>
      </c>
      <c r="F178" s="13" t="s">
        <v>35</v>
      </c>
      <c r="G178" s="10" t="s">
        <v>47</v>
      </c>
      <c r="H178" s="13" t="s">
        <v>1181</v>
      </c>
      <c r="I178" s="16" t="s">
        <v>1182</v>
      </c>
      <c r="J178" s="13" t="s">
        <v>1183</v>
      </c>
      <c r="K178" s="15" t="s">
        <v>40</v>
      </c>
      <c r="L178" s="13" t="s">
        <v>1184</v>
      </c>
      <c r="M178" s="15" t="s">
        <v>120</v>
      </c>
    </row>
    <row r="179">
      <c r="A179" s="4" t="s">
        <v>713</v>
      </c>
      <c r="B179" s="4" t="s">
        <v>714</v>
      </c>
      <c r="C179" s="13" t="s">
        <v>1077</v>
      </c>
      <c r="D179" s="13">
        <v>9.0</v>
      </c>
      <c r="E179" s="13" t="s">
        <v>648</v>
      </c>
      <c r="F179" s="55" t="s">
        <v>571</v>
      </c>
      <c r="G179" s="10" t="s">
        <v>47</v>
      </c>
      <c r="H179" s="55" t="s">
        <v>650</v>
      </c>
      <c r="I179" s="56" t="s">
        <v>651</v>
      </c>
      <c r="J179" s="13" t="s">
        <v>655</v>
      </c>
      <c r="K179" s="75" t="s">
        <v>93</v>
      </c>
      <c r="L179" s="57" t="s">
        <v>659</v>
      </c>
      <c r="M179" s="58" t="s">
        <v>660</v>
      </c>
    </row>
    <row r="180">
      <c r="A180" s="4" t="s">
        <v>715</v>
      </c>
      <c r="B180" s="4" t="s">
        <v>716</v>
      </c>
      <c r="C180" s="13" t="s">
        <v>1077</v>
      </c>
      <c r="D180" s="13">
        <v>9.0</v>
      </c>
      <c r="E180" s="13" t="s">
        <v>648</v>
      </c>
      <c r="F180" s="55" t="s">
        <v>571</v>
      </c>
      <c r="G180" s="10" t="s">
        <v>47</v>
      </c>
      <c r="H180" s="55" t="s">
        <v>650</v>
      </c>
      <c r="I180" s="56" t="s">
        <v>651</v>
      </c>
      <c r="J180" s="13" t="s">
        <v>655</v>
      </c>
      <c r="K180" s="75" t="s">
        <v>93</v>
      </c>
      <c r="L180" s="57" t="s">
        <v>659</v>
      </c>
      <c r="M180" s="58" t="s">
        <v>660</v>
      </c>
    </row>
    <row r="181">
      <c r="A181" s="4" t="s">
        <v>717</v>
      </c>
      <c r="B181" s="4" t="s">
        <v>718</v>
      </c>
      <c r="C181" s="4" t="s">
        <v>1077</v>
      </c>
      <c r="D181" s="13">
        <v>5.0</v>
      </c>
      <c r="E181" s="74" t="s">
        <v>973</v>
      </c>
      <c r="F181" s="26" t="s">
        <v>60</v>
      </c>
      <c r="G181" s="10" t="s">
        <v>47</v>
      </c>
      <c r="H181" s="13" t="s">
        <v>1185</v>
      </c>
      <c r="I181" s="15" t="s">
        <v>1186</v>
      </c>
      <c r="J181" s="13" t="s">
        <v>1187</v>
      </c>
      <c r="K181" s="75" t="s">
        <v>93</v>
      </c>
      <c r="L181" s="13" t="s">
        <v>659</v>
      </c>
      <c r="M181" s="15" t="s">
        <v>660</v>
      </c>
    </row>
    <row r="182">
      <c r="A182" s="10" t="s">
        <v>722</v>
      </c>
      <c r="B182" s="13" t="s">
        <v>723</v>
      </c>
      <c r="C182" s="23" t="s">
        <v>1077</v>
      </c>
      <c r="D182" s="13">
        <v>5.0</v>
      </c>
      <c r="E182" s="74" t="s">
        <v>973</v>
      </c>
      <c r="F182" s="13" t="s">
        <v>80</v>
      </c>
      <c r="G182" s="10" t="s">
        <v>47</v>
      </c>
      <c r="H182" s="13" t="s">
        <v>1188</v>
      </c>
      <c r="I182" s="16" t="s">
        <v>1189</v>
      </c>
      <c r="J182" s="13" t="s">
        <v>1190</v>
      </c>
      <c r="K182" s="23" t="s">
        <v>1191</v>
      </c>
      <c r="L182" s="13" t="s">
        <v>979</v>
      </c>
      <c r="M182" s="15" t="s">
        <v>980</v>
      </c>
    </row>
    <row r="183">
      <c r="A183" s="10" t="s">
        <v>725</v>
      </c>
      <c r="B183" s="13" t="s">
        <v>723</v>
      </c>
      <c r="C183" s="23" t="s">
        <v>1077</v>
      </c>
      <c r="D183" s="13">
        <v>5.0</v>
      </c>
      <c r="E183" s="74" t="s">
        <v>973</v>
      </c>
      <c r="F183" s="13" t="s">
        <v>1192</v>
      </c>
      <c r="G183" s="10" t="s">
        <v>47</v>
      </c>
      <c r="H183" s="13" t="s">
        <v>1193</v>
      </c>
      <c r="I183" s="15" t="s">
        <v>1194</v>
      </c>
      <c r="J183" s="13" t="s">
        <v>1195</v>
      </c>
      <c r="K183" s="75" t="s">
        <v>93</v>
      </c>
      <c r="L183" s="13" t="s">
        <v>979</v>
      </c>
      <c r="M183" s="15" t="s">
        <v>980</v>
      </c>
    </row>
    <row r="184">
      <c r="A184" s="10" t="s">
        <v>726</v>
      </c>
      <c r="B184" s="13" t="s">
        <v>728</v>
      </c>
      <c r="C184" s="23" t="s">
        <v>1077</v>
      </c>
      <c r="D184" s="13">
        <v>5.0</v>
      </c>
      <c r="E184" s="74" t="s">
        <v>973</v>
      </c>
      <c r="F184" s="13" t="s">
        <v>80</v>
      </c>
      <c r="G184" s="10" t="s">
        <v>47</v>
      </c>
      <c r="H184" s="13" t="s">
        <v>1196</v>
      </c>
      <c r="I184" s="23" t="s">
        <v>999</v>
      </c>
      <c r="J184" s="13" t="s">
        <v>1197</v>
      </c>
      <c r="K184" s="75" t="s">
        <v>93</v>
      </c>
      <c r="L184" s="13" t="s">
        <v>659</v>
      </c>
      <c r="M184" s="15" t="s">
        <v>660</v>
      </c>
    </row>
    <row r="185">
      <c r="A185" s="10" t="s">
        <v>730</v>
      </c>
      <c r="B185" s="13" t="s">
        <v>731</v>
      </c>
      <c r="C185" s="23" t="s">
        <v>1077</v>
      </c>
      <c r="D185" s="13">
        <v>5.0</v>
      </c>
      <c r="E185" s="74" t="s">
        <v>973</v>
      </c>
      <c r="F185" s="13" t="s">
        <v>905</v>
      </c>
      <c r="G185" s="64" t="s">
        <v>47</v>
      </c>
      <c r="H185" s="13" t="s">
        <v>1198</v>
      </c>
      <c r="I185" s="23" t="s">
        <v>999</v>
      </c>
      <c r="J185" s="13" t="s">
        <v>1199</v>
      </c>
      <c r="K185" s="16" t="s">
        <v>1200</v>
      </c>
      <c r="L185" s="13" t="s">
        <v>979</v>
      </c>
      <c r="M185" s="15" t="s">
        <v>980</v>
      </c>
    </row>
    <row r="186">
      <c r="A186" s="10" t="s">
        <v>736</v>
      </c>
      <c r="B186" s="13" t="s">
        <v>737</v>
      </c>
      <c r="C186" s="23" t="s">
        <v>1077</v>
      </c>
      <c r="D186" s="13">
        <v>5.0</v>
      </c>
      <c r="E186" s="74" t="s">
        <v>973</v>
      </c>
      <c r="F186" s="13" t="s">
        <v>80</v>
      </c>
      <c r="G186" s="10" t="s">
        <v>47</v>
      </c>
      <c r="H186" s="13" t="s">
        <v>1201</v>
      </c>
      <c r="I186" s="16" t="s">
        <v>1202</v>
      </c>
      <c r="J186" s="13" t="s">
        <v>1203</v>
      </c>
      <c r="K186" s="75" t="s">
        <v>93</v>
      </c>
      <c r="L186" s="13" t="s">
        <v>979</v>
      </c>
      <c r="M186" s="15" t="s">
        <v>980</v>
      </c>
    </row>
    <row r="187">
      <c r="A187" s="13" t="s">
        <v>739</v>
      </c>
      <c r="B187" s="4" t="s">
        <v>740</v>
      </c>
      <c r="C187" s="4" t="s">
        <v>1077</v>
      </c>
      <c r="D187" s="13">
        <v>2.0</v>
      </c>
      <c r="E187" s="13" t="s">
        <v>347</v>
      </c>
      <c r="F187" s="13" t="s">
        <v>80</v>
      </c>
      <c r="G187" s="10" t="s">
        <v>47</v>
      </c>
      <c r="H187" s="13" t="s">
        <v>1204</v>
      </c>
      <c r="I187" s="15" t="s">
        <v>40</v>
      </c>
      <c r="J187" s="13" t="s">
        <v>1205</v>
      </c>
      <c r="K187" s="23" t="s">
        <v>1206</v>
      </c>
      <c r="L187" s="13" t="s">
        <v>1207</v>
      </c>
      <c r="M187" s="82" t="s">
        <v>40</v>
      </c>
    </row>
    <row r="188">
      <c r="A188" s="13" t="s">
        <v>741</v>
      </c>
      <c r="B188" s="13" t="s">
        <v>742</v>
      </c>
      <c r="C188" s="13" t="s">
        <v>1077</v>
      </c>
      <c r="D188" s="13">
        <v>5.0</v>
      </c>
      <c r="E188" s="74" t="s">
        <v>973</v>
      </c>
      <c r="F188" s="13" t="s">
        <v>80</v>
      </c>
      <c r="G188" s="10" t="s">
        <v>47</v>
      </c>
      <c r="H188" s="13" t="s">
        <v>1208</v>
      </c>
      <c r="I188" s="16" t="s">
        <v>1209</v>
      </c>
      <c r="J188" s="13" t="s">
        <v>1210</v>
      </c>
      <c r="K188" s="75" t="s">
        <v>93</v>
      </c>
      <c r="L188" s="13" t="s">
        <v>979</v>
      </c>
      <c r="M188" s="15" t="s">
        <v>980</v>
      </c>
    </row>
    <row r="189">
      <c r="A189" s="13" t="s">
        <v>745</v>
      </c>
      <c r="B189" s="13" t="s">
        <v>746</v>
      </c>
      <c r="C189" s="13" t="s">
        <v>1077</v>
      </c>
      <c r="D189" s="13">
        <v>5.0</v>
      </c>
      <c r="E189" s="74" t="s">
        <v>973</v>
      </c>
      <c r="F189" s="13" t="s">
        <v>80</v>
      </c>
      <c r="G189" s="10" t="s">
        <v>47</v>
      </c>
      <c r="H189" s="13" t="s">
        <v>1211</v>
      </c>
      <c r="I189" s="15" t="s">
        <v>1212</v>
      </c>
      <c r="J189" s="13" t="s">
        <v>1213</v>
      </c>
      <c r="K189" s="75" t="s">
        <v>93</v>
      </c>
      <c r="L189" s="13" t="s">
        <v>979</v>
      </c>
      <c r="M189" s="15" t="s">
        <v>980</v>
      </c>
    </row>
    <row r="190">
      <c r="A190" s="13" t="s">
        <v>748</v>
      </c>
      <c r="B190" s="13" t="s">
        <v>749</v>
      </c>
      <c r="C190" s="13" t="s">
        <v>1077</v>
      </c>
      <c r="D190" s="13">
        <v>5.0</v>
      </c>
      <c r="E190" s="74" t="s">
        <v>973</v>
      </c>
      <c r="F190" s="13" t="s">
        <v>80</v>
      </c>
      <c r="G190" s="10" t="s">
        <v>47</v>
      </c>
      <c r="H190" s="13" t="s">
        <v>1211</v>
      </c>
      <c r="I190" s="15" t="s">
        <v>1212</v>
      </c>
      <c r="J190" s="13" t="s">
        <v>1213</v>
      </c>
      <c r="K190" s="75" t="s">
        <v>93</v>
      </c>
      <c r="L190" s="13" t="s">
        <v>979</v>
      </c>
      <c r="M190" s="15" t="s">
        <v>980</v>
      </c>
    </row>
    <row r="191">
      <c r="A191" s="13" t="s">
        <v>750</v>
      </c>
      <c r="B191" s="13" t="s">
        <v>751</v>
      </c>
      <c r="C191" s="13" t="s">
        <v>1077</v>
      </c>
      <c r="D191" s="13">
        <v>5.0</v>
      </c>
      <c r="E191" s="74" t="s">
        <v>973</v>
      </c>
      <c r="F191" s="13" t="s">
        <v>80</v>
      </c>
      <c r="G191" s="10" t="s">
        <v>47</v>
      </c>
      <c r="H191" s="13" t="s">
        <v>1214</v>
      </c>
      <c r="I191" s="16" t="s">
        <v>1189</v>
      </c>
      <c r="J191" s="13" t="s">
        <v>1215</v>
      </c>
      <c r="K191" s="75" t="s">
        <v>93</v>
      </c>
      <c r="L191" s="13" t="s">
        <v>979</v>
      </c>
      <c r="M191" s="15" t="s">
        <v>980</v>
      </c>
    </row>
    <row r="192">
      <c r="A192" s="13" t="s">
        <v>752</v>
      </c>
      <c r="B192" s="13" t="s">
        <v>753</v>
      </c>
      <c r="C192" s="13" t="s">
        <v>1077</v>
      </c>
      <c r="D192" s="13">
        <v>5.0</v>
      </c>
      <c r="E192" s="74" t="s">
        <v>973</v>
      </c>
      <c r="F192" s="13" t="s">
        <v>80</v>
      </c>
      <c r="G192" s="10" t="s">
        <v>431</v>
      </c>
      <c r="H192" s="13" t="s">
        <v>1216</v>
      </c>
      <c r="I192" s="16" t="s">
        <v>990</v>
      </c>
      <c r="J192" s="13" t="s">
        <v>1217</v>
      </c>
      <c r="K192" s="75" t="s">
        <v>93</v>
      </c>
      <c r="L192" s="13" t="s">
        <v>979</v>
      </c>
      <c r="M192" s="15" t="s">
        <v>980</v>
      </c>
    </row>
    <row r="193">
      <c r="A193" s="13" t="s">
        <v>754</v>
      </c>
      <c r="B193" s="13" t="s">
        <v>755</v>
      </c>
      <c r="C193" s="13" t="s">
        <v>1077</v>
      </c>
      <c r="D193" s="13">
        <v>5.0</v>
      </c>
      <c r="E193" s="74" t="s">
        <v>973</v>
      </c>
      <c r="F193" s="13" t="s">
        <v>1132</v>
      </c>
      <c r="G193" s="10" t="s">
        <v>47</v>
      </c>
      <c r="H193" s="13" t="s">
        <v>1218</v>
      </c>
      <c r="I193" s="10" t="s">
        <v>1219</v>
      </c>
      <c r="J193" s="13" t="s">
        <v>1220</v>
      </c>
      <c r="K193" s="23" t="s">
        <v>341</v>
      </c>
      <c r="L193" s="13" t="s">
        <v>979</v>
      </c>
      <c r="M193" s="15" t="s">
        <v>980</v>
      </c>
    </row>
    <row r="194">
      <c r="A194" s="13" t="s">
        <v>757</v>
      </c>
      <c r="B194" s="13" t="s">
        <v>758</v>
      </c>
      <c r="C194" s="13" t="s">
        <v>1077</v>
      </c>
      <c r="D194" s="13" t="s">
        <v>1221</v>
      </c>
      <c r="E194" s="13" t="s">
        <v>1222</v>
      </c>
      <c r="F194" s="13" t="s">
        <v>80</v>
      </c>
      <c r="G194" s="10" t="s">
        <v>759</v>
      </c>
      <c r="H194" s="13" t="s">
        <v>1223</v>
      </c>
      <c r="I194" s="16" t="s">
        <v>1224</v>
      </c>
      <c r="J194" s="13" t="s">
        <v>1225</v>
      </c>
      <c r="K194" s="15" t="s">
        <v>1226</v>
      </c>
      <c r="L194" s="13" t="s">
        <v>979</v>
      </c>
      <c r="M194" s="15" t="s">
        <v>980</v>
      </c>
    </row>
    <row r="195">
      <c r="A195" s="13" t="s">
        <v>760</v>
      </c>
      <c r="B195" s="13" t="s">
        <v>761</v>
      </c>
      <c r="C195" s="13" t="s">
        <v>1077</v>
      </c>
      <c r="D195" s="13" t="s">
        <v>1062</v>
      </c>
      <c r="E195" s="13" t="s">
        <v>1063</v>
      </c>
      <c r="F195" s="13" t="s">
        <v>571</v>
      </c>
      <c r="G195" s="10" t="s">
        <v>47</v>
      </c>
      <c r="H195" s="13" t="s">
        <v>1227</v>
      </c>
      <c r="I195" s="23" t="s">
        <v>51</v>
      </c>
      <c r="J195" s="13" t="s">
        <v>1228</v>
      </c>
      <c r="K195" s="23" t="s">
        <v>51</v>
      </c>
      <c r="L195" s="57" t="s">
        <v>659</v>
      </c>
      <c r="M195" s="58" t="s">
        <v>660</v>
      </c>
    </row>
    <row r="196">
      <c r="A196" s="13" t="s">
        <v>762</v>
      </c>
      <c r="B196" s="13" t="s">
        <v>763</v>
      </c>
      <c r="C196" s="13" t="s">
        <v>1077</v>
      </c>
      <c r="D196" s="13">
        <v>4.0</v>
      </c>
      <c r="E196" s="13" t="s">
        <v>343</v>
      </c>
      <c r="F196" s="13" t="s">
        <v>80</v>
      </c>
      <c r="G196" s="10" t="s">
        <v>47</v>
      </c>
      <c r="H196" s="13" t="s">
        <v>674</v>
      </c>
      <c r="I196" s="16" t="s">
        <v>675</v>
      </c>
      <c r="J196" s="13" t="s">
        <v>1229</v>
      </c>
      <c r="K196" s="75" t="s">
        <v>93</v>
      </c>
      <c r="L196" s="57" t="s">
        <v>659</v>
      </c>
      <c r="M196" s="58" t="s">
        <v>660</v>
      </c>
    </row>
    <row r="197">
      <c r="A197" s="13" t="s">
        <v>764</v>
      </c>
      <c r="B197" s="13" t="s">
        <v>765</v>
      </c>
      <c r="C197" s="13" t="s">
        <v>1077</v>
      </c>
      <c r="D197" s="13">
        <v>4.0</v>
      </c>
      <c r="E197" s="13" t="s">
        <v>343</v>
      </c>
      <c r="F197" s="13" t="s">
        <v>80</v>
      </c>
      <c r="G197" s="10" t="s">
        <v>47</v>
      </c>
      <c r="H197" s="13" t="s">
        <v>674</v>
      </c>
      <c r="I197" s="16" t="s">
        <v>675</v>
      </c>
      <c r="J197" s="13" t="s">
        <v>1230</v>
      </c>
      <c r="K197" s="75" t="s">
        <v>93</v>
      </c>
      <c r="L197" s="13" t="s">
        <v>1231</v>
      </c>
      <c r="M197" s="44" t="s">
        <v>1232</v>
      </c>
    </row>
    <row r="198">
      <c r="A198" s="13" t="s">
        <v>766</v>
      </c>
      <c r="B198" s="13" t="s">
        <v>767</v>
      </c>
      <c r="C198" s="13" t="s">
        <v>1077</v>
      </c>
      <c r="D198" s="13">
        <v>2.0</v>
      </c>
      <c r="E198" s="13" t="s">
        <v>34</v>
      </c>
      <c r="F198" s="13" t="s">
        <v>830</v>
      </c>
      <c r="G198" s="10" t="s">
        <v>47</v>
      </c>
      <c r="H198" s="13" t="s">
        <v>1233</v>
      </c>
      <c r="I198" s="16" t="s">
        <v>1234</v>
      </c>
      <c r="J198" s="13" t="s">
        <v>1235</v>
      </c>
      <c r="K198" s="23" t="s">
        <v>1236</v>
      </c>
      <c r="L198" s="13" t="s">
        <v>1017</v>
      </c>
      <c r="M198" s="83" t="s">
        <v>56</v>
      </c>
    </row>
    <row r="199">
      <c r="A199" s="13" t="s">
        <v>770</v>
      </c>
      <c r="B199" s="13" t="s">
        <v>771</v>
      </c>
      <c r="C199" s="13" t="s">
        <v>1077</v>
      </c>
      <c r="D199" s="13">
        <v>4.0</v>
      </c>
      <c r="E199" s="13" t="s">
        <v>343</v>
      </c>
      <c r="F199" s="13" t="s">
        <v>80</v>
      </c>
      <c r="G199" s="10" t="s">
        <v>47</v>
      </c>
      <c r="H199" s="13" t="s">
        <v>674</v>
      </c>
      <c r="I199" s="16" t="s">
        <v>675</v>
      </c>
      <c r="J199" s="13" t="s">
        <v>1237</v>
      </c>
      <c r="K199" s="75" t="s">
        <v>93</v>
      </c>
      <c r="L199" s="13" t="s">
        <v>1238</v>
      </c>
      <c r="M199" s="44" t="s">
        <v>1232</v>
      </c>
    </row>
    <row r="200">
      <c r="A200" s="13" t="s">
        <v>772</v>
      </c>
      <c r="B200" s="13" t="s">
        <v>771</v>
      </c>
      <c r="C200" s="13" t="s">
        <v>1077</v>
      </c>
      <c r="D200" s="13">
        <v>4.0</v>
      </c>
      <c r="E200" s="13" t="s">
        <v>343</v>
      </c>
      <c r="F200" s="13" t="s">
        <v>80</v>
      </c>
      <c r="G200" s="10" t="s">
        <v>47</v>
      </c>
      <c r="H200" s="13" t="s">
        <v>674</v>
      </c>
      <c r="I200" s="16" t="s">
        <v>675</v>
      </c>
      <c r="J200" s="13" t="s">
        <v>1239</v>
      </c>
      <c r="K200" s="75" t="s">
        <v>93</v>
      </c>
      <c r="L200" s="77" t="s">
        <v>1240</v>
      </c>
      <c r="M200" s="44" t="s">
        <v>1241</v>
      </c>
    </row>
    <row r="201">
      <c r="A201" s="13" t="s">
        <v>773</v>
      </c>
      <c r="B201" s="13" t="s">
        <v>774</v>
      </c>
      <c r="C201" s="13" t="s">
        <v>1077</v>
      </c>
      <c r="D201" s="13">
        <v>4.0</v>
      </c>
      <c r="E201" s="13" t="s">
        <v>343</v>
      </c>
      <c r="F201" s="13" t="s">
        <v>80</v>
      </c>
      <c r="G201" s="10" t="s">
        <v>47</v>
      </c>
      <c r="H201" s="13" t="s">
        <v>674</v>
      </c>
      <c r="I201" s="16" t="s">
        <v>675</v>
      </c>
      <c r="J201" s="13" t="s">
        <v>1242</v>
      </c>
      <c r="K201" s="75" t="s">
        <v>93</v>
      </c>
      <c r="L201" s="13" t="s">
        <v>1243</v>
      </c>
      <c r="M201" s="82" t="s">
        <v>675</v>
      </c>
    </row>
    <row r="202">
      <c r="A202" s="13" t="s">
        <v>775</v>
      </c>
      <c r="B202" s="13" t="s">
        <v>776</v>
      </c>
      <c r="C202" s="13" t="s">
        <v>1077</v>
      </c>
      <c r="D202" s="13">
        <v>4.0</v>
      </c>
      <c r="E202" s="13" t="s">
        <v>343</v>
      </c>
      <c r="F202" s="13" t="s">
        <v>80</v>
      </c>
      <c r="G202" s="10" t="s">
        <v>47</v>
      </c>
      <c r="H202" s="13" t="s">
        <v>674</v>
      </c>
      <c r="I202" s="16" t="s">
        <v>675</v>
      </c>
      <c r="J202" s="13" t="s">
        <v>1244</v>
      </c>
      <c r="K202" s="75" t="s">
        <v>93</v>
      </c>
      <c r="L202" s="13" t="s">
        <v>1245</v>
      </c>
      <c r="M202" s="82" t="s">
        <v>675</v>
      </c>
    </row>
    <row r="203">
      <c r="A203" s="13" t="s">
        <v>777</v>
      </c>
      <c r="B203" s="13" t="s">
        <v>778</v>
      </c>
      <c r="C203" s="13" t="s">
        <v>1077</v>
      </c>
      <c r="D203" s="13" t="s">
        <v>1246</v>
      </c>
      <c r="E203" s="13" t="s">
        <v>1247</v>
      </c>
      <c r="F203" s="13" t="s">
        <v>80</v>
      </c>
      <c r="G203" s="10" t="s">
        <v>47</v>
      </c>
      <c r="H203" s="13" t="s">
        <v>674</v>
      </c>
      <c r="I203" s="16" t="s">
        <v>675</v>
      </c>
      <c r="J203" s="13" t="s">
        <v>1248</v>
      </c>
      <c r="K203" s="75" t="s">
        <v>93</v>
      </c>
      <c r="L203" s="43" t="s">
        <v>1249</v>
      </c>
      <c r="M203" s="44" t="s">
        <v>425</v>
      </c>
    </row>
    <row r="204">
      <c r="A204" s="13" t="s">
        <v>779</v>
      </c>
      <c r="B204" s="13" t="s">
        <v>780</v>
      </c>
      <c r="C204" s="13" t="s">
        <v>1077</v>
      </c>
      <c r="D204" s="13">
        <v>9.0</v>
      </c>
      <c r="E204" s="13" t="s">
        <v>787</v>
      </c>
      <c r="F204" s="13" t="s">
        <v>571</v>
      </c>
      <c r="G204" s="22" t="s">
        <v>47</v>
      </c>
      <c r="H204" s="13" t="s">
        <v>1250</v>
      </c>
      <c r="I204" s="23" t="s">
        <v>51</v>
      </c>
      <c r="J204" s="13" t="s">
        <v>1065</v>
      </c>
      <c r="K204" s="23" t="s">
        <v>51</v>
      </c>
      <c r="L204" s="57" t="s">
        <v>659</v>
      </c>
      <c r="M204" s="84" t="s">
        <v>660</v>
      </c>
    </row>
    <row r="205">
      <c r="A205" s="10" t="s">
        <v>781</v>
      </c>
      <c r="B205" s="13" t="s">
        <v>782</v>
      </c>
      <c r="C205" s="23" t="s">
        <v>1077</v>
      </c>
      <c r="D205" s="13">
        <v>9.0</v>
      </c>
      <c r="E205" s="77" t="s">
        <v>997</v>
      </c>
      <c r="F205" s="13" t="s">
        <v>80</v>
      </c>
      <c r="G205" s="10" t="s">
        <v>47</v>
      </c>
      <c r="H205" s="13" t="s">
        <v>1251</v>
      </c>
      <c r="I205" s="23" t="s">
        <v>999</v>
      </c>
      <c r="J205" s="13" t="s">
        <v>1252</v>
      </c>
      <c r="K205" s="75" t="s">
        <v>93</v>
      </c>
      <c r="L205" s="57" t="s">
        <v>659</v>
      </c>
      <c r="M205" s="84" t="s">
        <v>660</v>
      </c>
    </row>
    <row r="206">
      <c r="A206" s="4" t="s">
        <v>783</v>
      </c>
      <c r="B206" s="4" t="s">
        <v>784</v>
      </c>
      <c r="C206" s="4" t="s">
        <v>1077</v>
      </c>
      <c r="D206" s="13">
        <v>9.0</v>
      </c>
      <c r="E206" s="13" t="s">
        <v>176</v>
      </c>
      <c r="F206" s="13" t="s">
        <v>1132</v>
      </c>
      <c r="G206" s="10" t="s">
        <v>77</v>
      </c>
      <c r="H206" s="13" t="s">
        <v>1253</v>
      </c>
      <c r="I206" s="15" t="s">
        <v>1254</v>
      </c>
      <c r="J206" s="13" t="s">
        <v>1255</v>
      </c>
      <c r="K206" s="75" t="s">
        <v>93</v>
      </c>
      <c r="L206" s="57" t="s">
        <v>659</v>
      </c>
      <c r="M206" s="84" t="s">
        <v>660</v>
      </c>
    </row>
    <row r="207">
      <c r="A207" s="4" t="s">
        <v>786</v>
      </c>
      <c r="B207" s="4" t="s">
        <v>788</v>
      </c>
      <c r="C207" s="4" t="s">
        <v>1077</v>
      </c>
      <c r="D207" s="13">
        <v>1.0</v>
      </c>
      <c r="E207" s="13" t="s">
        <v>850</v>
      </c>
      <c r="F207" s="13" t="s">
        <v>993</v>
      </c>
      <c r="G207" s="10" t="s">
        <v>47</v>
      </c>
      <c r="H207" s="13" t="s">
        <v>1025</v>
      </c>
      <c r="I207" s="15" t="s">
        <v>1256</v>
      </c>
      <c r="J207" s="13" t="s">
        <v>1257</v>
      </c>
      <c r="K207" s="23" t="s">
        <v>1258</v>
      </c>
      <c r="L207" s="4" t="s">
        <v>861</v>
      </c>
      <c r="M207" s="82" t="s">
        <v>862</v>
      </c>
    </row>
    <row r="208">
      <c r="A208" s="4" t="s">
        <v>791</v>
      </c>
      <c r="B208" s="4" t="s">
        <v>792</v>
      </c>
      <c r="C208" s="4" t="s">
        <v>1077</v>
      </c>
      <c r="D208" s="13">
        <v>1.0</v>
      </c>
      <c r="E208" s="13" t="s">
        <v>850</v>
      </c>
      <c r="F208" s="13" t="s">
        <v>993</v>
      </c>
      <c r="G208" s="10" t="s">
        <v>47</v>
      </c>
      <c r="H208" s="13" t="s">
        <v>1025</v>
      </c>
      <c r="I208" s="15" t="s">
        <v>1256</v>
      </c>
      <c r="J208" s="13" t="s">
        <v>1259</v>
      </c>
      <c r="K208" s="75" t="s">
        <v>93</v>
      </c>
      <c r="L208" s="4" t="s">
        <v>861</v>
      </c>
      <c r="M208" s="82" t="s">
        <v>862</v>
      </c>
    </row>
    <row r="209">
      <c r="A209" s="4" t="s">
        <v>797</v>
      </c>
      <c r="B209" s="4" t="s">
        <v>798</v>
      </c>
      <c r="C209" s="4" t="s">
        <v>1077</v>
      </c>
      <c r="D209" s="13">
        <v>1.0</v>
      </c>
      <c r="E209" s="13" t="s">
        <v>850</v>
      </c>
      <c r="F209" s="13" t="s">
        <v>993</v>
      </c>
      <c r="G209" s="10" t="s">
        <v>47</v>
      </c>
      <c r="H209" s="13" t="s">
        <v>1260</v>
      </c>
      <c r="I209" s="15" t="s">
        <v>1256</v>
      </c>
      <c r="J209" s="13" t="s">
        <v>1261</v>
      </c>
      <c r="K209" s="75" t="s">
        <v>93</v>
      </c>
      <c r="L209" s="4" t="s">
        <v>861</v>
      </c>
      <c r="M209" s="82" t="s">
        <v>862</v>
      </c>
    </row>
    <row r="210">
      <c r="A210" s="4" t="s">
        <v>800</v>
      </c>
      <c r="B210" s="4" t="s">
        <v>802</v>
      </c>
      <c r="C210" s="4" t="s">
        <v>1077</v>
      </c>
      <c r="D210" s="13">
        <v>2.0</v>
      </c>
      <c r="E210" s="13" t="s">
        <v>34</v>
      </c>
      <c r="F210" s="13" t="s">
        <v>905</v>
      </c>
      <c r="G210" s="10" t="s">
        <v>47</v>
      </c>
      <c r="H210" s="13" t="s">
        <v>1262</v>
      </c>
      <c r="I210" s="15" t="s">
        <v>40</v>
      </c>
      <c r="J210" s="13" t="s">
        <v>1263</v>
      </c>
      <c r="K210" s="75" t="s">
        <v>93</v>
      </c>
      <c r="L210" s="13" t="s">
        <v>1081</v>
      </c>
      <c r="M210" s="83" t="s">
        <v>56</v>
      </c>
    </row>
    <row r="211">
      <c r="A211" s="4" t="s">
        <v>805</v>
      </c>
      <c r="B211" s="4" t="s">
        <v>806</v>
      </c>
      <c r="C211" s="4" t="s">
        <v>1077</v>
      </c>
      <c r="D211" s="13">
        <v>1.0</v>
      </c>
      <c r="E211" s="13" t="s">
        <v>850</v>
      </c>
      <c r="F211" s="13" t="s">
        <v>993</v>
      </c>
      <c r="G211" s="10" t="s">
        <v>47</v>
      </c>
      <c r="H211" s="13" t="s">
        <v>1025</v>
      </c>
      <c r="I211" s="15" t="s">
        <v>1256</v>
      </c>
      <c r="J211" s="13" t="s">
        <v>1264</v>
      </c>
      <c r="K211" s="16" t="s">
        <v>1265</v>
      </c>
      <c r="L211" s="4" t="s">
        <v>861</v>
      </c>
      <c r="M211" s="82" t="s">
        <v>862</v>
      </c>
    </row>
    <row r="212">
      <c r="A212" s="4" t="s">
        <v>808</v>
      </c>
      <c r="B212" s="4" t="s">
        <v>809</v>
      </c>
      <c r="C212" s="4" t="s">
        <v>1077</v>
      </c>
      <c r="D212" s="13">
        <v>1.0</v>
      </c>
      <c r="E212" s="13" t="s">
        <v>850</v>
      </c>
      <c r="F212" s="13" t="s">
        <v>51</v>
      </c>
      <c r="G212" s="10" t="s">
        <v>51</v>
      </c>
      <c r="H212" s="13" t="s">
        <v>1050</v>
      </c>
      <c r="I212" s="13" t="s">
        <v>51</v>
      </c>
      <c r="J212" s="13" t="s">
        <v>51</v>
      </c>
      <c r="K212" s="13" t="s">
        <v>51</v>
      </c>
      <c r="L212" s="13" t="s">
        <v>51</v>
      </c>
      <c r="M212" s="85" t="s">
        <v>51</v>
      </c>
    </row>
    <row r="213">
      <c r="A213" s="4" t="s">
        <v>811</v>
      </c>
      <c r="B213" s="4" t="s">
        <v>812</v>
      </c>
      <c r="C213" s="4" t="s">
        <v>1077</v>
      </c>
      <c r="D213" s="13">
        <v>1.0</v>
      </c>
      <c r="E213" s="13" t="s">
        <v>850</v>
      </c>
      <c r="F213" s="13" t="s">
        <v>993</v>
      </c>
      <c r="G213" s="10" t="s">
        <v>47</v>
      </c>
      <c r="H213" s="13" t="s">
        <v>1266</v>
      </c>
      <c r="I213" s="15" t="s">
        <v>1256</v>
      </c>
      <c r="J213" s="13" t="s">
        <v>1267</v>
      </c>
      <c r="K213" s="23" t="s">
        <v>1268</v>
      </c>
      <c r="L213" s="4" t="s">
        <v>861</v>
      </c>
      <c r="M213" s="82" t="s">
        <v>862</v>
      </c>
    </row>
    <row r="214">
      <c r="A214" s="4" t="s">
        <v>817</v>
      </c>
      <c r="B214" s="4" t="s">
        <v>818</v>
      </c>
      <c r="C214" s="4" t="s">
        <v>1077</v>
      </c>
      <c r="D214" s="13">
        <v>1.0</v>
      </c>
      <c r="E214" s="13" t="s">
        <v>850</v>
      </c>
      <c r="F214" s="13" t="s">
        <v>993</v>
      </c>
      <c r="G214" s="10" t="s">
        <v>47</v>
      </c>
      <c r="H214" s="13" t="s">
        <v>1025</v>
      </c>
      <c r="I214" s="15" t="s">
        <v>1256</v>
      </c>
      <c r="J214" s="13" t="s">
        <v>1269</v>
      </c>
      <c r="K214" s="23" t="s">
        <v>1047</v>
      </c>
      <c r="L214" s="4" t="s">
        <v>861</v>
      </c>
      <c r="M214" s="82" t="s">
        <v>862</v>
      </c>
    </row>
    <row r="215">
      <c r="A215" s="10" t="s">
        <v>821</v>
      </c>
      <c r="B215" s="10" t="s">
        <v>822</v>
      </c>
      <c r="C215" s="23" t="s">
        <v>1077</v>
      </c>
      <c r="D215" s="13">
        <v>9.0</v>
      </c>
      <c r="E215" s="13" t="s">
        <v>732</v>
      </c>
      <c r="F215" s="13" t="s">
        <v>571</v>
      </c>
      <c r="G215" s="10" t="s">
        <v>47</v>
      </c>
      <c r="H215" s="13" t="s">
        <v>1270</v>
      </c>
      <c r="I215" s="23" t="s">
        <v>51</v>
      </c>
      <c r="J215" s="13" t="s">
        <v>1065</v>
      </c>
      <c r="K215" s="23" t="s">
        <v>51</v>
      </c>
      <c r="L215" s="57" t="s">
        <v>659</v>
      </c>
      <c r="M215" s="84" t="s">
        <v>660</v>
      </c>
    </row>
    <row r="216">
      <c r="A216" s="10" t="s">
        <v>824</v>
      </c>
      <c r="B216" s="10" t="s">
        <v>825</v>
      </c>
      <c r="C216" s="23" t="s">
        <v>1077</v>
      </c>
      <c r="D216" s="13">
        <v>9.0</v>
      </c>
      <c r="E216" s="13" t="s">
        <v>732</v>
      </c>
      <c r="F216" s="13" t="s">
        <v>571</v>
      </c>
      <c r="G216" s="10" t="s">
        <v>47</v>
      </c>
      <c r="H216" s="13" t="s">
        <v>1270</v>
      </c>
      <c r="I216" s="23" t="s">
        <v>51</v>
      </c>
      <c r="J216" s="13" t="s">
        <v>1065</v>
      </c>
      <c r="K216" s="23" t="s">
        <v>51</v>
      </c>
      <c r="L216" s="57" t="s">
        <v>659</v>
      </c>
      <c r="M216" s="84" t="s">
        <v>660</v>
      </c>
    </row>
    <row r="217">
      <c r="A217" s="4" t="s">
        <v>826</v>
      </c>
      <c r="B217" s="4" t="s">
        <v>827</v>
      </c>
      <c r="C217" s="4" t="s">
        <v>1077</v>
      </c>
      <c r="D217" s="13" t="s">
        <v>1062</v>
      </c>
      <c r="E217" s="13" t="s">
        <v>1063</v>
      </c>
      <c r="F217" s="13" t="s">
        <v>571</v>
      </c>
      <c r="G217" s="10" t="s">
        <v>47</v>
      </c>
      <c r="H217" s="13" t="s">
        <v>1270</v>
      </c>
      <c r="I217" s="23" t="s">
        <v>51</v>
      </c>
      <c r="J217" s="13" t="s">
        <v>1065</v>
      </c>
      <c r="K217" s="23" t="s">
        <v>51</v>
      </c>
      <c r="L217" s="57" t="s">
        <v>659</v>
      </c>
      <c r="M217" s="84" t="s">
        <v>660</v>
      </c>
    </row>
    <row r="218">
      <c r="A218" s="4" t="s">
        <v>828</v>
      </c>
      <c r="B218" s="4" t="s">
        <v>829</v>
      </c>
      <c r="C218" s="4" t="s">
        <v>1077</v>
      </c>
      <c r="D218" s="13" t="s">
        <v>1062</v>
      </c>
      <c r="E218" s="13" t="s">
        <v>1063</v>
      </c>
      <c r="F218" s="13" t="s">
        <v>571</v>
      </c>
      <c r="G218" s="10" t="s">
        <v>47</v>
      </c>
      <c r="H218" s="13" t="s">
        <v>1270</v>
      </c>
      <c r="I218" s="23" t="s">
        <v>51</v>
      </c>
      <c r="J218" s="13" t="s">
        <v>1065</v>
      </c>
      <c r="K218" s="23" t="s">
        <v>51</v>
      </c>
      <c r="L218" s="57" t="s">
        <v>659</v>
      </c>
      <c r="M218" s="84" t="s">
        <v>660</v>
      </c>
    </row>
    <row r="219">
      <c r="A219" s="4" t="s">
        <v>832</v>
      </c>
      <c r="B219" s="4" t="s">
        <v>833</v>
      </c>
      <c r="C219" s="4" t="s">
        <v>1077</v>
      </c>
      <c r="D219" s="23" t="s">
        <v>51</v>
      </c>
      <c r="E219" s="23" t="s">
        <v>51</v>
      </c>
      <c r="F219" s="13" t="s">
        <v>51</v>
      </c>
      <c r="G219" s="10" t="s">
        <v>51</v>
      </c>
      <c r="H219" s="80" t="s">
        <v>1066</v>
      </c>
      <c r="I219" s="23" t="s">
        <v>51</v>
      </c>
      <c r="J219" s="23" t="s">
        <v>51</v>
      </c>
      <c r="K219" s="23" t="s">
        <v>51</v>
      </c>
      <c r="L219" s="23" t="s">
        <v>51</v>
      </c>
      <c r="M219" s="85" t="s">
        <v>51</v>
      </c>
    </row>
    <row r="220">
      <c r="A220" s="4" t="s">
        <v>837</v>
      </c>
      <c r="B220" s="4" t="s">
        <v>838</v>
      </c>
      <c r="C220" s="4" t="s">
        <v>1077</v>
      </c>
      <c r="D220" s="13">
        <v>2.0</v>
      </c>
      <c r="E220" s="13" t="s">
        <v>34</v>
      </c>
      <c r="F220" s="13" t="s">
        <v>851</v>
      </c>
      <c r="G220" s="10" t="s">
        <v>47</v>
      </c>
      <c r="H220" s="13" t="s">
        <v>1271</v>
      </c>
      <c r="I220" s="71" t="s">
        <v>40</v>
      </c>
      <c r="J220" s="13" t="s">
        <v>1272</v>
      </c>
      <c r="K220" s="71" t="s">
        <v>40</v>
      </c>
      <c r="L220" s="13" t="s">
        <v>1273</v>
      </c>
      <c r="M220" s="83" t="s">
        <v>40</v>
      </c>
    </row>
    <row r="221">
      <c r="A221" s="4" t="s">
        <v>842</v>
      </c>
      <c r="B221" s="4" t="s">
        <v>843</v>
      </c>
      <c r="C221" s="4" t="s">
        <v>1077</v>
      </c>
      <c r="D221" s="13" t="s">
        <v>1274</v>
      </c>
      <c r="E221" s="13" t="s">
        <v>1275</v>
      </c>
      <c r="F221" s="13" t="s">
        <v>222</v>
      </c>
      <c r="G221" s="10" t="s">
        <v>47</v>
      </c>
      <c r="H221" s="13" t="s">
        <v>1276</v>
      </c>
      <c r="I221" s="16" t="s">
        <v>1277</v>
      </c>
      <c r="J221" s="13" t="s">
        <v>1278</v>
      </c>
      <c r="K221" s="71" t="s">
        <v>40</v>
      </c>
      <c r="L221" s="13" t="s">
        <v>1279</v>
      </c>
      <c r="M221" s="83" t="s">
        <v>40</v>
      </c>
    </row>
    <row r="222">
      <c r="A222" s="4" t="s">
        <v>845</v>
      </c>
      <c r="B222" s="4" t="s">
        <v>846</v>
      </c>
      <c r="C222" s="4" t="s">
        <v>1077</v>
      </c>
      <c r="D222" s="13">
        <v>2.0</v>
      </c>
      <c r="E222" s="13" t="s">
        <v>34</v>
      </c>
      <c r="F222" s="13" t="s">
        <v>80</v>
      </c>
      <c r="G222" s="10" t="s">
        <v>47</v>
      </c>
      <c r="H222" s="13" t="s">
        <v>1280</v>
      </c>
      <c r="I222" s="71" t="s">
        <v>40</v>
      </c>
      <c r="J222" s="13" t="s">
        <v>1281</v>
      </c>
      <c r="K222" s="75" t="s">
        <v>93</v>
      </c>
      <c r="L222" s="13" t="s">
        <v>41</v>
      </c>
      <c r="M222" s="82" t="s">
        <v>40</v>
      </c>
    </row>
    <row r="223">
      <c r="A223" s="13" t="s">
        <v>847</v>
      </c>
      <c r="B223" s="13" t="s">
        <v>848</v>
      </c>
      <c r="C223" s="13" t="s">
        <v>1282</v>
      </c>
      <c r="D223" s="13">
        <v>8.0</v>
      </c>
      <c r="E223" s="13" t="s">
        <v>337</v>
      </c>
      <c r="F223" s="13" t="s">
        <v>80</v>
      </c>
      <c r="G223" s="10" t="s">
        <v>47</v>
      </c>
      <c r="H223" s="13" t="s">
        <v>217</v>
      </c>
      <c r="I223" s="23" t="s">
        <v>51</v>
      </c>
      <c r="J223" s="13" t="s">
        <v>1283</v>
      </c>
      <c r="K223" s="75" t="s">
        <v>93</v>
      </c>
      <c r="L223" s="13" t="s">
        <v>342</v>
      </c>
      <c r="M223" s="85" t="s">
        <v>51</v>
      </c>
    </row>
    <row r="224">
      <c r="A224" s="13" t="s">
        <v>854</v>
      </c>
      <c r="B224" s="13" t="s">
        <v>855</v>
      </c>
      <c r="C224" s="13" t="s">
        <v>1282</v>
      </c>
      <c r="D224" s="13">
        <v>9.0</v>
      </c>
      <c r="E224" s="13" t="s">
        <v>648</v>
      </c>
      <c r="F224" s="55" t="s">
        <v>571</v>
      </c>
      <c r="G224" s="10" t="s">
        <v>47</v>
      </c>
      <c r="H224" s="55" t="s">
        <v>650</v>
      </c>
      <c r="I224" s="56" t="s">
        <v>651</v>
      </c>
      <c r="J224" s="13" t="s">
        <v>655</v>
      </c>
      <c r="K224" s="75" t="s">
        <v>93</v>
      </c>
      <c r="L224" s="57" t="s">
        <v>659</v>
      </c>
      <c r="M224" s="58" t="s">
        <v>660</v>
      </c>
    </row>
    <row r="225">
      <c r="A225" s="13" t="s">
        <v>856</v>
      </c>
      <c r="B225" s="13" t="s">
        <v>858</v>
      </c>
      <c r="C225" s="13" t="s">
        <v>1282</v>
      </c>
      <c r="D225" s="13">
        <v>9.0</v>
      </c>
      <c r="E225" s="13" t="s">
        <v>648</v>
      </c>
      <c r="F225" s="55" t="s">
        <v>571</v>
      </c>
      <c r="G225" s="10" t="s">
        <v>47</v>
      </c>
      <c r="H225" s="55" t="s">
        <v>650</v>
      </c>
      <c r="I225" s="56" t="s">
        <v>651</v>
      </c>
      <c r="J225" s="13" t="s">
        <v>655</v>
      </c>
      <c r="K225" s="75" t="s">
        <v>93</v>
      </c>
      <c r="L225" s="57" t="s">
        <v>659</v>
      </c>
      <c r="M225" s="58" t="s">
        <v>660</v>
      </c>
    </row>
    <row r="226">
      <c r="A226" s="13" t="s">
        <v>859</v>
      </c>
      <c r="B226" s="13" t="s">
        <v>860</v>
      </c>
      <c r="C226" s="13" t="s">
        <v>1282</v>
      </c>
      <c r="D226" s="13">
        <v>9.0</v>
      </c>
      <c r="E226" s="13" t="s">
        <v>648</v>
      </c>
      <c r="F226" s="55" t="s">
        <v>571</v>
      </c>
      <c r="G226" s="10" t="s">
        <v>47</v>
      </c>
      <c r="H226" s="55" t="s">
        <v>650</v>
      </c>
      <c r="I226" s="56" t="s">
        <v>651</v>
      </c>
      <c r="J226" s="13" t="s">
        <v>655</v>
      </c>
      <c r="K226" s="75" t="s">
        <v>93</v>
      </c>
      <c r="L226" s="57" t="s">
        <v>659</v>
      </c>
      <c r="M226" s="58" t="s">
        <v>660</v>
      </c>
    </row>
    <row r="227">
      <c r="A227" s="13" t="s">
        <v>863</v>
      </c>
      <c r="B227" s="13" t="s">
        <v>864</v>
      </c>
      <c r="C227" s="13" t="s">
        <v>1282</v>
      </c>
      <c r="D227" s="13">
        <v>7.0</v>
      </c>
      <c r="E227" s="13" t="s">
        <v>681</v>
      </c>
      <c r="F227" s="26" t="s">
        <v>719</v>
      </c>
      <c r="G227" s="10" t="s">
        <v>47</v>
      </c>
      <c r="H227" s="13" t="s">
        <v>1284</v>
      </c>
      <c r="I227" s="15" t="s">
        <v>1285</v>
      </c>
      <c r="J227" s="13" t="s">
        <v>1286</v>
      </c>
      <c r="K227" s="75" t="s">
        <v>93</v>
      </c>
      <c r="L227" s="13" t="s">
        <v>1287</v>
      </c>
      <c r="M227" s="23"/>
    </row>
    <row r="228">
      <c r="A228" s="13" t="s">
        <v>866</v>
      </c>
      <c r="B228" s="13" t="s">
        <v>864</v>
      </c>
      <c r="C228" s="13" t="s">
        <v>1282</v>
      </c>
      <c r="D228" s="13">
        <v>7.0</v>
      </c>
      <c r="E228" s="13" t="s">
        <v>681</v>
      </c>
      <c r="F228" s="13" t="s">
        <v>1288</v>
      </c>
      <c r="G228" s="10" t="s">
        <v>77</v>
      </c>
      <c r="H228" s="13" t="s">
        <v>1289</v>
      </c>
      <c r="I228" s="16" t="s">
        <v>1290</v>
      </c>
      <c r="J228" s="13" t="s">
        <v>655</v>
      </c>
      <c r="K228" s="75" t="s">
        <v>93</v>
      </c>
      <c r="L228" s="13" t="s">
        <v>659</v>
      </c>
      <c r="M228" s="15" t="s">
        <v>660</v>
      </c>
    </row>
    <row r="229">
      <c r="A229" s="13" t="s">
        <v>869</v>
      </c>
      <c r="B229" s="13" t="s">
        <v>870</v>
      </c>
      <c r="C229" s="13" t="s">
        <v>1282</v>
      </c>
      <c r="D229" s="13">
        <v>9.0</v>
      </c>
      <c r="E229" s="77" t="s">
        <v>997</v>
      </c>
      <c r="F229" s="13" t="s">
        <v>1288</v>
      </c>
      <c r="G229" s="10" t="s">
        <v>77</v>
      </c>
      <c r="H229" s="13" t="s">
        <v>1291</v>
      </c>
      <c r="I229" s="16" t="s">
        <v>1290</v>
      </c>
      <c r="J229" s="13" t="s">
        <v>655</v>
      </c>
      <c r="K229" s="75" t="s">
        <v>93</v>
      </c>
      <c r="L229" s="57" t="s">
        <v>659</v>
      </c>
      <c r="M229" s="58" t="s">
        <v>660</v>
      </c>
    </row>
    <row r="230">
      <c r="A230" s="13" t="s">
        <v>873</v>
      </c>
      <c r="B230" s="13" t="s">
        <v>874</v>
      </c>
      <c r="C230" s="13" t="s">
        <v>1282</v>
      </c>
      <c r="D230" s="13" t="s">
        <v>1292</v>
      </c>
      <c r="E230" s="77" t="s">
        <v>1293</v>
      </c>
      <c r="F230" s="13" t="s">
        <v>1288</v>
      </c>
      <c r="G230" s="10" t="s">
        <v>77</v>
      </c>
      <c r="H230" s="13" t="s">
        <v>1291</v>
      </c>
      <c r="I230" s="16" t="s">
        <v>1290</v>
      </c>
      <c r="J230" s="13" t="s">
        <v>655</v>
      </c>
      <c r="K230" s="75" t="s">
        <v>93</v>
      </c>
      <c r="L230" s="57" t="s">
        <v>659</v>
      </c>
      <c r="M230" s="58" t="s">
        <v>660</v>
      </c>
    </row>
    <row r="231">
      <c r="A231" s="13" t="s">
        <v>877</v>
      </c>
      <c r="B231" s="13" t="s">
        <v>878</v>
      </c>
      <c r="C231" s="13" t="s">
        <v>1282</v>
      </c>
      <c r="D231" s="13">
        <v>6.0</v>
      </c>
      <c r="E231" s="13" t="s">
        <v>389</v>
      </c>
      <c r="F231" s="13" t="s">
        <v>80</v>
      </c>
      <c r="G231" s="10" t="s">
        <v>36</v>
      </c>
      <c r="H231" s="13" t="s">
        <v>348</v>
      </c>
      <c r="I231" s="15" t="s">
        <v>38</v>
      </c>
      <c r="J231" s="13" t="s">
        <v>1294</v>
      </c>
      <c r="K231" s="10" t="s">
        <v>393</v>
      </c>
      <c r="L231" s="13" t="s">
        <v>557</v>
      </c>
      <c r="M231" s="15" t="s">
        <v>40</v>
      </c>
    </row>
    <row r="232">
      <c r="A232" s="13" t="s">
        <v>880</v>
      </c>
      <c r="B232" s="13" t="s">
        <v>882</v>
      </c>
      <c r="C232" s="13" t="s">
        <v>1282</v>
      </c>
      <c r="D232" s="13">
        <v>6.0</v>
      </c>
      <c r="E232" s="13" t="s">
        <v>433</v>
      </c>
      <c r="F232" s="26" t="s">
        <v>434</v>
      </c>
      <c r="G232" s="10" t="s">
        <v>47</v>
      </c>
      <c r="H232" s="13" t="s">
        <v>1295</v>
      </c>
      <c r="I232" s="16" t="s">
        <v>1296</v>
      </c>
      <c r="J232" s="13" t="s">
        <v>1297</v>
      </c>
      <c r="K232" s="75" t="s">
        <v>93</v>
      </c>
      <c r="L232" s="86" t="s">
        <v>1298</v>
      </c>
      <c r="M232" s="15" t="s">
        <v>1160</v>
      </c>
    </row>
    <row r="233">
      <c r="A233" s="13" t="s">
        <v>887</v>
      </c>
      <c r="B233" s="13" t="s">
        <v>889</v>
      </c>
      <c r="C233" s="13" t="s">
        <v>1282</v>
      </c>
      <c r="D233" s="13">
        <v>6.0</v>
      </c>
      <c r="E233" s="13" t="s">
        <v>246</v>
      </c>
      <c r="F233" s="13" t="s">
        <v>80</v>
      </c>
      <c r="G233" s="10" t="s">
        <v>47</v>
      </c>
      <c r="H233" s="13" t="s">
        <v>1299</v>
      </c>
      <c r="I233" s="16" t="s">
        <v>1300</v>
      </c>
      <c r="J233" s="13" t="s">
        <v>1301</v>
      </c>
      <c r="K233" s="75" t="s">
        <v>93</v>
      </c>
      <c r="L233" s="13" t="s">
        <v>557</v>
      </c>
      <c r="M233" s="15" t="s">
        <v>40</v>
      </c>
    </row>
    <row r="234">
      <c r="A234" s="13" t="s">
        <v>892</v>
      </c>
      <c r="B234" s="13" t="s">
        <v>889</v>
      </c>
      <c r="C234" s="13" t="s">
        <v>1282</v>
      </c>
      <c r="D234" s="13">
        <v>6.0</v>
      </c>
      <c r="E234" s="13" t="s">
        <v>246</v>
      </c>
      <c r="F234" s="13" t="s">
        <v>80</v>
      </c>
      <c r="G234" s="10" t="s">
        <v>47</v>
      </c>
      <c r="H234" s="13" t="s">
        <v>1299</v>
      </c>
      <c r="I234" s="16" t="s">
        <v>1300</v>
      </c>
      <c r="J234" s="13" t="s">
        <v>1301</v>
      </c>
      <c r="K234" s="75" t="s">
        <v>93</v>
      </c>
      <c r="L234" s="13" t="s">
        <v>557</v>
      </c>
      <c r="M234" s="15" t="s">
        <v>40</v>
      </c>
    </row>
    <row r="235">
      <c r="A235" s="13" t="s">
        <v>893</v>
      </c>
      <c r="B235" s="13" t="s">
        <v>889</v>
      </c>
      <c r="C235" s="13" t="s">
        <v>1282</v>
      </c>
      <c r="D235" s="13">
        <v>6.0</v>
      </c>
      <c r="E235" s="13" t="s">
        <v>246</v>
      </c>
      <c r="F235" s="13" t="s">
        <v>80</v>
      </c>
      <c r="G235" s="10" t="s">
        <v>47</v>
      </c>
      <c r="H235" s="13" t="s">
        <v>1299</v>
      </c>
      <c r="I235" s="16" t="s">
        <v>1300</v>
      </c>
      <c r="J235" s="13" t="s">
        <v>1301</v>
      </c>
      <c r="K235" s="75" t="s">
        <v>93</v>
      </c>
      <c r="L235" s="13" t="s">
        <v>557</v>
      </c>
      <c r="M235" s="15" t="s">
        <v>40</v>
      </c>
    </row>
    <row r="236">
      <c r="A236" s="13" t="s">
        <v>895</v>
      </c>
      <c r="B236" s="13" t="s">
        <v>896</v>
      </c>
      <c r="C236" s="13" t="s">
        <v>1282</v>
      </c>
      <c r="D236" s="13">
        <v>9.0</v>
      </c>
      <c r="E236" s="13" t="s">
        <v>648</v>
      </c>
      <c r="F236" s="55" t="s">
        <v>571</v>
      </c>
      <c r="G236" s="10" t="s">
        <v>47</v>
      </c>
      <c r="H236" s="55" t="s">
        <v>650</v>
      </c>
      <c r="I236" s="56" t="s">
        <v>651</v>
      </c>
      <c r="J236" s="13" t="s">
        <v>655</v>
      </c>
      <c r="K236" s="75" t="s">
        <v>93</v>
      </c>
      <c r="L236" s="57" t="s">
        <v>659</v>
      </c>
      <c r="M236" s="58" t="s">
        <v>660</v>
      </c>
    </row>
    <row r="237">
      <c r="A237" s="13" t="s">
        <v>897</v>
      </c>
      <c r="B237" s="13" t="s">
        <v>898</v>
      </c>
      <c r="C237" s="13" t="s">
        <v>1282</v>
      </c>
      <c r="D237" s="13">
        <v>9.0</v>
      </c>
      <c r="E237" s="13" t="s">
        <v>648</v>
      </c>
      <c r="F237" s="55" t="s">
        <v>571</v>
      </c>
      <c r="G237" s="10" t="s">
        <v>47</v>
      </c>
      <c r="H237" s="55" t="s">
        <v>650</v>
      </c>
      <c r="I237" s="56" t="s">
        <v>651</v>
      </c>
      <c r="J237" s="13" t="s">
        <v>655</v>
      </c>
      <c r="K237" s="75" t="s">
        <v>93</v>
      </c>
      <c r="L237" s="57" t="s">
        <v>659</v>
      </c>
      <c r="M237" s="58" t="s">
        <v>660</v>
      </c>
    </row>
    <row r="238">
      <c r="A238" s="13" t="s">
        <v>899</v>
      </c>
      <c r="B238" s="13" t="s">
        <v>900</v>
      </c>
      <c r="C238" s="13" t="s">
        <v>1282</v>
      </c>
      <c r="D238" s="13">
        <v>9.0</v>
      </c>
      <c r="E238" s="13" t="s">
        <v>648</v>
      </c>
      <c r="F238" s="55" t="s">
        <v>571</v>
      </c>
      <c r="G238" s="10" t="s">
        <v>47</v>
      </c>
      <c r="H238" s="55" t="s">
        <v>650</v>
      </c>
      <c r="I238" s="56" t="s">
        <v>651</v>
      </c>
      <c r="J238" s="13" t="s">
        <v>655</v>
      </c>
      <c r="K238" s="75" t="s">
        <v>93</v>
      </c>
      <c r="L238" s="57" t="s">
        <v>659</v>
      </c>
      <c r="M238" s="58" t="s">
        <v>660</v>
      </c>
    </row>
    <row r="239">
      <c r="A239" s="13" t="s">
        <v>902</v>
      </c>
      <c r="B239" s="13" t="s">
        <v>903</v>
      </c>
      <c r="C239" s="13" t="s">
        <v>1302</v>
      </c>
      <c r="D239" s="13">
        <v>2.0</v>
      </c>
      <c r="E239" s="13" t="s">
        <v>34</v>
      </c>
      <c r="F239" s="13" t="s">
        <v>905</v>
      </c>
      <c r="G239" s="45" t="s">
        <v>51</v>
      </c>
      <c r="H239" s="13" t="s">
        <v>1303</v>
      </c>
      <c r="I239" s="16" t="s">
        <v>1304</v>
      </c>
      <c r="J239" s="13" t="s">
        <v>1305</v>
      </c>
      <c r="K239" s="28" t="s">
        <v>1306</v>
      </c>
      <c r="L239" s="13" t="s">
        <v>1307</v>
      </c>
      <c r="M239" s="23" t="s">
        <v>51</v>
      </c>
    </row>
    <row r="240">
      <c r="A240" s="4" t="s">
        <v>908</v>
      </c>
      <c r="B240" s="4" t="s">
        <v>909</v>
      </c>
      <c r="C240" s="4" t="s">
        <v>1302</v>
      </c>
      <c r="D240" s="13">
        <v>9.0</v>
      </c>
      <c r="E240" s="77" t="s">
        <v>997</v>
      </c>
      <c r="F240" s="13" t="s">
        <v>993</v>
      </c>
      <c r="G240" s="10" t="s">
        <v>47</v>
      </c>
      <c r="H240" s="13" t="s">
        <v>994</v>
      </c>
      <c r="I240" s="16" t="s">
        <v>853</v>
      </c>
      <c r="J240" s="13" t="s">
        <v>1308</v>
      </c>
      <c r="K240" s="23" t="s">
        <v>1309</v>
      </c>
      <c r="L240" s="13" t="s">
        <v>861</v>
      </c>
      <c r="M240" s="15" t="s">
        <v>862</v>
      </c>
    </row>
    <row r="241">
      <c r="A241" s="10" t="s">
        <v>914</v>
      </c>
      <c r="B241" s="13" t="s">
        <v>1310</v>
      </c>
      <c r="C241" s="23" t="s">
        <v>1302</v>
      </c>
      <c r="D241" s="13" t="s">
        <v>1311</v>
      </c>
      <c r="E241" s="13" t="s">
        <v>1312</v>
      </c>
      <c r="F241" s="13" t="s">
        <v>993</v>
      </c>
      <c r="G241" s="10" t="s">
        <v>47</v>
      </c>
      <c r="H241" s="13" t="s">
        <v>1313</v>
      </c>
      <c r="I241" s="16" t="s">
        <v>853</v>
      </c>
      <c r="J241" s="13" t="s">
        <v>1314</v>
      </c>
      <c r="K241" s="75" t="s">
        <v>93</v>
      </c>
      <c r="L241" s="13" t="s">
        <v>861</v>
      </c>
      <c r="M241" s="15" t="s">
        <v>862</v>
      </c>
    </row>
    <row r="242">
      <c r="A242" s="10" t="s">
        <v>919</v>
      </c>
      <c r="B242" s="13" t="s">
        <v>920</v>
      </c>
      <c r="C242" s="23" t="s">
        <v>1302</v>
      </c>
      <c r="D242" s="13" t="s">
        <v>1311</v>
      </c>
      <c r="E242" s="13" t="s">
        <v>1312</v>
      </c>
      <c r="F242" s="13" t="s">
        <v>993</v>
      </c>
      <c r="G242" s="10" t="s">
        <v>47</v>
      </c>
      <c r="H242" s="13" t="s">
        <v>1023</v>
      </c>
      <c r="I242" s="16" t="s">
        <v>853</v>
      </c>
      <c r="J242" s="13" t="s">
        <v>1315</v>
      </c>
      <c r="K242" s="28" t="s">
        <v>1316</v>
      </c>
      <c r="L242" s="13" t="s">
        <v>861</v>
      </c>
      <c r="M242" s="15" t="s">
        <v>862</v>
      </c>
    </row>
    <row r="243">
      <c r="A243" s="4" t="s">
        <v>921</v>
      </c>
      <c r="B243" s="4" t="s">
        <v>922</v>
      </c>
      <c r="C243" s="4" t="s">
        <v>1302</v>
      </c>
      <c r="D243" s="13">
        <v>1.0</v>
      </c>
      <c r="E243" s="13" t="s">
        <v>850</v>
      </c>
      <c r="F243" s="13" t="s">
        <v>993</v>
      </c>
      <c r="G243" s="10" t="s">
        <v>47</v>
      </c>
      <c r="H243" s="13" t="s">
        <v>852</v>
      </c>
      <c r="I243" s="16" t="s">
        <v>853</v>
      </c>
      <c r="J243" s="13" t="s">
        <v>1317</v>
      </c>
      <c r="K243" s="77" t="s">
        <v>1318</v>
      </c>
      <c r="L243" s="13" t="s">
        <v>861</v>
      </c>
      <c r="M243" s="15" t="s">
        <v>862</v>
      </c>
    </row>
    <row r="244">
      <c r="A244" s="13" t="s">
        <v>925</v>
      </c>
      <c r="B244" s="4" t="s">
        <v>928</v>
      </c>
      <c r="C244" s="4" t="s">
        <v>1302</v>
      </c>
      <c r="D244" s="13">
        <v>9.0</v>
      </c>
      <c r="E244" s="77" t="s">
        <v>997</v>
      </c>
      <c r="F244" s="13" t="s">
        <v>993</v>
      </c>
      <c r="G244" s="10" t="s">
        <v>47</v>
      </c>
      <c r="H244" s="13" t="s">
        <v>1319</v>
      </c>
      <c r="I244" s="16" t="s">
        <v>1320</v>
      </c>
      <c r="J244" s="13" t="s">
        <v>1321</v>
      </c>
      <c r="K244" s="75" t="s">
        <v>93</v>
      </c>
      <c r="L244" s="13" t="s">
        <v>861</v>
      </c>
      <c r="M244" s="15" t="s">
        <v>862</v>
      </c>
    </row>
    <row r="245">
      <c r="A245" s="10" t="s">
        <v>930</v>
      </c>
      <c r="B245" s="13" t="s">
        <v>931</v>
      </c>
      <c r="C245" s="23" t="s">
        <v>1302</v>
      </c>
      <c r="D245" s="13">
        <v>1.0</v>
      </c>
      <c r="E245" s="13" t="s">
        <v>850</v>
      </c>
      <c r="F245" s="13" t="s">
        <v>993</v>
      </c>
      <c r="G245" s="10" t="s">
        <v>47</v>
      </c>
      <c r="H245" s="13" t="s">
        <v>1313</v>
      </c>
      <c r="I245" s="16" t="s">
        <v>853</v>
      </c>
      <c r="J245" s="13" t="s">
        <v>1322</v>
      </c>
      <c r="K245" s="75" t="s">
        <v>93</v>
      </c>
      <c r="L245" s="13" t="s">
        <v>861</v>
      </c>
      <c r="M245" s="82" t="s">
        <v>862</v>
      </c>
    </row>
    <row r="246">
      <c r="A246" s="10" t="s">
        <v>933</v>
      </c>
      <c r="B246" s="13" t="s">
        <v>934</v>
      </c>
      <c r="C246" s="23" t="s">
        <v>1302</v>
      </c>
      <c r="D246" s="13">
        <v>1.0</v>
      </c>
      <c r="E246" s="13" t="s">
        <v>850</v>
      </c>
      <c r="F246" s="13" t="s">
        <v>993</v>
      </c>
      <c r="G246" s="10" t="s">
        <v>47</v>
      </c>
      <c r="H246" s="13" t="s">
        <v>1313</v>
      </c>
      <c r="I246" s="16" t="s">
        <v>853</v>
      </c>
      <c r="J246" s="13" t="s">
        <v>1323</v>
      </c>
      <c r="K246" s="75" t="s">
        <v>93</v>
      </c>
      <c r="L246" s="13" t="s">
        <v>861</v>
      </c>
      <c r="M246" s="82" t="s">
        <v>862</v>
      </c>
    </row>
    <row r="247">
      <c r="A247" s="13" t="s">
        <v>935</v>
      </c>
      <c r="B247" s="13" t="s">
        <v>936</v>
      </c>
      <c r="C247" s="13" t="s">
        <v>1302</v>
      </c>
      <c r="D247" s="13">
        <v>1.0</v>
      </c>
      <c r="E247" s="13" t="s">
        <v>850</v>
      </c>
      <c r="F247" s="13" t="s">
        <v>993</v>
      </c>
      <c r="G247" s="10" t="s">
        <v>47</v>
      </c>
      <c r="H247" s="13" t="s">
        <v>1023</v>
      </c>
      <c r="I247" s="16" t="s">
        <v>853</v>
      </c>
      <c r="J247" s="87" t="s">
        <v>1324</v>
      </c>
      <c r="K247" s="88" t="s">
        <v>1325</v>
      </c>
      <c r="L247" s="13" t="s">
        <v>861</v>
      </c>
      <c r="M247" s="82" t="s">
        <v>862</v>
      </c>
    </row>
    <row r="248">
      <c r="A248" s="10" t="s">
        <v>939</v>
      </c>
      <c r="B248" s="10" t="s">
        <v>940</v>
      </c>
      <c r="C248" s="23" t="s">
        <v>1302</v>
      </c>
      <c r="D248" s="13" t="s">
        <v>1052</v>
      </c>
      <c r="E248" s="13" t="s">
        <v>1053</v>
      </c>
      <c r="F248" s="13" t="s">
        <v>993</v>
      </c>
      <c r="G248" s="10" t="s">
        <v>47</v>
      </c>
      <c r="H248" s="13" t="s">
        <v>852</v>
      </c>
      <c r="I248" s="16" t="s">
        <v>853</v>
      </c>
      <c r="J248" s="13" t="s">
        <v>1326</v>
      </c>
      <c r="K248" s="16" t="s">
        <v>93</v>
      </c>
      <c r="L248" s="13" t="s">
        <v>861</v>
      </c>
      <c r="M248" s="82" t="s">
        <v>862</v>
      </c>
    </row>
    <row r="249">
      <c r="A249" s="10" t="s">
        <v>941</v>
      </c>
      <c r="B249" s="13" t="s">
        <v>942</v>
      </c>
      <c r="C249" s="4" t="s">
        <v>1302</v>
      </c>
      <c r="D249" s="13" t="s">
        <v>51</v>
      </c>
      <c r="E249" s="13" t="s">
        <v>51</v>
      </c>
      <c r="F249" s="13" t="s">
        <v>51</v>
      </c>
      <c r="G249" s="45" t="s">
        <v>51</v>
      </c>
      <c r="H249" s="80" t="s">
        <v>1066</v>
      </c>
      <c r="I249" s="23" t="s">
        <v>51</v>
      </c>
      <c r="J249" s="13" t="s">
        <v>51</v>
      </c>
      <c r="K249" s="23" t="s">
        <v>51</v>
      </c>
      <c r="L249" s="13" t="s">
        <v>51</v>
      </c>
      <c r="M249" s="23" t="s">
        <v>51</v>
      </c>
    </row>
    <row r="250">
      <c r="A250" s="4" t="s">
        <v>943</v>
      </c>
      <c r="B250" s="4" t="s">
        <v>944</v>
      </c>
      <c r="C250" s="4" t="s">
        <v>1302</v>
      </c>
      <c r="D250" s="13">
        <v>6.0</v>
      </c>
      <c r="E250" s="13" t="s">
        <v>433</v>
      </c>
      <c r="F250" s="13" t="s">
        <v>993</v>
      </c>
      <c r="G250" s="10" t="s">
        <v>47</v>
      </c>
      <c r="H250" s="13" t="s">
        <v>1327</v>
      </c>
      <c r="I250" s="28" t="s">
        <v>1328</v>
      </c>
      <c r="J250" s="13" t="s">
        <v>1329</v>
      </c>
      <c r="K250" s="77" t="s">
        <v>1164</v>
      </c>
      <c r="L250" s="86" t="s">
        <v>1298</v>
      </c>
      <c r="M250" s="15" t="s">
        <v>1160</v>
      </c>
    </row>
    <row r="251">
      <c r="A251" s="4" t="s">
        <v>947</v>
      </c>
      <c r="B251" s="4" t="s">
        <v>948</v>
      </c>
      <c r="C251" s="4" t="s">
        <v>1302</v>
      </c>
      <c r="D251" s="13" t="s">
        <v>51</v>
      </c>
      <c r="E251" s="13" t="s">
        <v>51</v>
      </c>
      <c r="F251" s="13" t="s">
        <v>51</v>
      </c>
      <c r="G251" s="45" t="s">
        <v>51</v>
      </c>
      <c r="H251" s="80" t="s">
        <v>1066</v>
      </c>
      <c r="I251" s="23" t="s">
        <v>51</v>
      </c>
      <c r="J251" s="13" t="s">
        <v>51</v>
      </c>
      <c r="K251" s="23" t="s">
        <v>51</v>
      </c>
      <c r="L251" s="13" t="s">
        <v>51</v>
      </c>
      <c r="M251" s="23" t="s">
        <v>51</v>
      </c>
    </row>
    <row r="252">
      <c r="A252" s="13" t="s">
        <v>949</v>
      </c>
      <c r="B252" s="4" t="s">
        <v>950</v>
      </c>
      <c r="C252" s="4" t="s">
        <v>1302</v>
      </c>
      <c r="D252" s="13" t="s">
        <v>51</v>
      </c>
      <c r="E252" s="13" t="s">
        <v>51</v>
      </c>
      <c r="F252" s="13" t="s">
        <v>51</v>
      </c>
      <c r="G252" s="45" t="s">
        <v>51</v>
      </c>
      <c r="H252" s="13" t="s">
        <v>1050</v>
      </c>
      <c r="I252" s="23" t="s">
        <v>51</v>
      </c>
      <c r="J252" s="13" t="s">
        <v>51</v>
      </c>
      <c r="K252" s="23" t="s">
        <v>51</v>
      </c>
      <c r="L252" s="13" t="s">
        <v>51</v>
      </c>
      <c r="M252" s="23" t="s">
        <v>51</v>
      </c>
    </row>
    <row r="253">
      <c r="A253" s="13" t="s">
        <v>952</v>
      </c>
      <c r="B253" s="13" t="s">
        <v>953</v>
      </c>
      <c r="C253" s="13" t="s">
        <v>1302</v>
      </c>
      <c r="D253" s="13">
        <v>5.0</v>
      </c>
      <c r="E253" s="74" t="s">
        <v>973</v>
      </c>
      <c r="F253" s="13" t="s">
        <v>905</v>
      </c>
      <c r="G253" s="10" t="s">
        <v>602</v>
      </c>
      <c r="H253" s="13" t="s">
        <v>1330</v>
      </c>
      <c r="I253" s="16" t="s">
        <v>1331</v>
      </c>
      <c r="J253" s="13" t="s">
        <v>1332</v>
      </c>
      <c r="K253" s="75" t="s">
        <v>93</v>
      </c>
      <c r="L253" s="13" t="s">
        <v>659</v>
      </c>
      <c r="M253" s="15" t="s">
        <v>660</v>
      </c>
    </row>
    <row r="254">
      <c r="A254" s="4" t="s">
        <v>958</v>
      </c>
      <c r="B254" s="4" t="s">
        <v>959</v>
      </c>
      <c r="C254" s="4" t="s">
        <v>1302</v>
      </c>
      <c r="D254" s="13">
        <v>5.0</v>
      </c>
      <c r="E254" s="74" t="s">
        <v>973</v>
      </c>
      <c r="F254" s="13" t="s">
        <v>1132</v>
      </c>
      <c r="G254" s="10" t="s">
        <v>47</v>
      </c>
      <c r="H254" s="13" t="s">
        <v>1333</v>
      </c>
      <c r="I254" s="16" t="s">
        <v>1334</v>
      </c>
      <c r="J254" s="13" t="s">
        <v>1335</v>
      </c>
      <c r="K254" s="75" t="s">
        <v>93</v>
      </c>
      <c r="L254" s="13" t="s">
        <v>979</v>
      </c>
      <c r="M254" s="15" t="s">
        <v>980</v>
      </c>
    </row>
    <row r="255">
      <c r="A255" s="4" t="s">
        <v>961</v>
      </c>
      <c r="B255" s="4" t="s">
        <v>962</v>
      </c>
      <c r="C255" s="4" t="s">
        <v>1302</v>
      </c>
      <c r="D255" s="13">
        <v>5.0</v>
      </c>
      <c r="E255" s="74" t="s">
        <v>973</v>
      </c>
      <c r="F255" s="26" t="s">
        <v>905</v>
      </c>
      <c r="G255" s="45" t="s">
        <v>51</v>
      </c>
      <c r="H255" s="26" t="s">
        <v>1336</v>
      </c>
      <c r="I255" s="16" t="s">
        <v>985</v>
      </c>
      <c r="J255" s="13" t="s">
        <v>1337</v>
      </c>
      <c r="K255" s="23" t="s">
        <v>1338</v>
      </c>
      <c r="L255" s="13" t="s">
        <v>979</v>
      </c>
      <c r="M255" s="15" t="s">
        <v>980</v>
      </c>
    </row>
    <row r="256">
      <c r="A256" s="4" t="s">
        <v>963</v>
      </c>
      <c r="B256" s="4" t="s">
        <v>964</v>
      </c>
      <c r="C256" s="4" t="s">
        <v>1302</v>
      </c>
      <c r="D256" s="13">
        <v>3.0</v>
      </c>
      <c r="E256" s="13" t="s">
        <v>1339</v>
      </c>
      <c r="F256" s="13" t="s">
        <v>905</v>
      </c>
      <c r="G256" s="10" t="s">
        <v>47</v>
      </c>
      <c r="H256" s="13" t="s">
        <v>1340</v>
      </c>
      <c r="I256" s="16" t="s">
        <v>1341</v>
      </c>
      <c r="J256" s="13" t="s">
        <v>1342</v>
      </c>
      <c r="K256" s="23" t="s">
        <v>1343</v>
      </c>
      <c r="L256" s="13" t="s">
        <v>659</v>
      </c>
      <c r="M256" s="15" t="s">
        <v>660</v>
      </c>
    </row>
    <row r="257">
      <c r="A257" s="4" t="s">
        <v>966</v>
      </c>
      <c r="B257" s="4" t="s">
        <v>967</v>
      </c>
      <c r="C257" s="4" t="s">
        <v>1302</v>
      </c>
      <c r="D257" s="13">
        <v>3.0</v>
      </c>
      <c r="E257" s="13" t="s">
        <v>1339</v>
      </c>
      <c r="F257" s="13" t="s">
        <v>905</v>
      </c>
      <c r="G257" s="10" t="s">
        <v>968</v>
      </c>
      <c r="H257" s="13" t="s">
        <v>1344</v>
      </c>
      <c r="I257" s="16" t="s">
        <v>1345</v>
      </c>
      <c r="J257" s="13" t="s">
        <v>1346</v>
      </c>
      <c r="K257" s="75" t="s">
        <v>93</v>
      </c>
      <c r="L257" s="13" t="s">
        <v>659</v>
      </c>
      <c r="M257" s="15" t="s">
        <v>660</v>
      </c>
    </row>
    <row r="258">
      <c r="A258" s="13" t="s">
        <v>971</v>
      </c>
      <c r="B258" s="4" t="s">
        <v>972</v>
      </c>
      <c r="C258" s="4" t="s">
        <v>1302</v>
      </c>
      <c r="D258" s="13">
        <v>3.0</v>
      </c>
      <c r="E258" s="13" t="s">
        <v>1339</v>
      </c>
      <c r="F258" s="13" t="s">
        <v>80</v>
      </c>
      <c r="G258" s="10" t="s">
        <v>47</v>
      </c>
      <c r="H258" s="13" t="s">
        <v>1347</v>
      </c>
      <c r="I258" s="89" t="s">
        <v>1348</v>
      </c>
      <c r="J258" s="13" t="s">
        <v>1349</v>
      </c>
      <c r="K258" s="23" t="s">
        <v>1350</v>
      </c>
      <c r="L258" s="13" t="s">
        <v>659</v>
      </c>
      <c r="M258" s="15" t="s">
        <v>660</v>
      </c>
    </row>
    <row r="259">
      <c r="A259" s="13" t="s">
        <v>975</v>
      </c>
      <c r="B259" s="4" t="s">
        <v>972</v>
      </c>
      <c r="C259" s="4" t="s">
        <v>1302</v>
      </c>
      <c r="D259" s="13">
        <v>3.0</v>
      </c>
      <c r="E259" s="13" t="s">
        <v>1339</v>
      </c>
      <c r="F259" s="13" t="s">
        <v>80</v>
      </c>
      <c r="G259" s="10" t="s">
        <v>36</v>
      </c>
      <c r="H259" s="13" t="s">
        <v>1351</v>
      </c>
      <c r="I259" s="90" t="str">
        <f>HYPERLINK("https://www.sciencedirect.com/science/article/abs/pii/S2213538315300187","Islam, Journal of Cancer Policy 6 (2015): 37-43.")</f>
        <v>Islam, Journal of Cancer Policy 6 (2015): 37-43.</v>
      </c>
      <c r="J259" s="13" t="s">
        <v>1352</v>
      </c>
      <c r="K259" s="75" t="s">
        <v>93</v>
      </c>
      <c r="L259" s="13" t="s">
        <v>659</v>
      </c>
      <c r="M259" s="15" t="s">
        <v>660</v>
      </c>
    </row>
    <row r="260">
      <c r="A260" s="7"/>
      <c r="B260" s="7"/>
      <c r="C260" s="7"/>
      <c r="D260" s="7"/>
      <c r="E260" s="7"/>
      <c r="F260" s="7"/>
      <c r="H260" s="7"/>
      <c r="I260" s="75"/>
      <c r="J260" s="7"/>
      <c r="K260" s="75"/>
      <c r="L260" s="7"/>
      <c r="M260" s="75"/>
    </row>
    <row r="261">
      <c r="A261" s="7"/>
      <c r="B261" s="7"/>
      <c r="C261" s="7"/>
      <c r="D261" s="7"/>
      <c r="E261" s="7"/>
      <c r="F261" s="7"/>
      <c r="H261" s="7"/>
      <c r="I261" s="75"/>
      <c r="J261" s="7"/>
      <c r="K261" s="75"/>
      <c r="L261" s="7"/>
      <c r="M261" s="75"/>
    </row>
    <row r="262">
      <c r="A262" s="7"/>
      <c r="B262" s="7"/>
      <c r="C262" s="7"/>
      <c r="D262" s="7"/>
      <c r="E262" s="7"/>
      <c r="F262" s="7"/>
      <c r="H262" s="7"/>
      <c r="I262" s="75"/>
      <c r="J262" s="7"/>
      <c r="K262" s="75"/>
      <c r="L262" s="7"/>
      <c r="M262" s="75"/>
    </row>
    <row r="263">
      <c r="A263" s="7"/>
      <c r="B263" s="7"/>
      <c r="C263" s="7"/>
      <c r="D263" s="7"/>
      <c r="E263" s="7"/>
      <c r="F263" s="7"/>
      <c r="H263" s="7"/>
      <c r="I263" s="75"/>
      <c r="J263" s="7"/>
      <c r="K263" s="75"/>
      <c r="L263" s="7"/>
      <c r="M263" s="75"/>
    </row>
    <row r="264">
      <c r="A264" s="7"/>
      <c r="B264" s="7"/>
      <c r="C264" s="7"/>
      <c r="D264" s="7"/>
      <c r="E264" s="7"/>
      <c r="F264" s="7"/>
      <c r="H264" s="7"/>
      <c r="I264" s="75"/>
      <c r="J264" s="7"/>
      <c r="K264" s="75"/>
      <c r="L264" s="7"/>
      <c r="M264" s="75"/>
    </row>
    <row r="265">
      <c r="A265" s="7"/>
      <c r="B265" s="7"/>
      <c r="C265" s="7"/>
      <c r="D265" s="7"/>
      <c r="E265" s="7"/>
      <c r="F265" s="7"/>
      <c r="H265" s="7"/>
      <c r="I265" s="75"/>
      <c r="J265" s="7"/>
      <c r="K265" s="75"/>
      <c r="L265" s="7"/>
      <c r="M265" s="75"/>
    </row>
    <row r="266">
      <c r="A266" s="7"/>
      <c r="B266" s="7"/>
      <c r="C266" s="7"/>
      <c r="D266" s="7"/>
      <c r="E266" s="7"/>
      <c r="F266" s="7"/>
      <c r="H266" s="7"/>
      <c r="I266" s="75"/>
      <c r="J266" s="7"/>
      <c r="K266" s="75"/>
      <c r="L266" s="7"/>
      <c r="M266" s="75"/>
    </row>
    <row r="267">
      <c r="A267" s="7"/>
      <c r="B267" s="7"/>
      <c r="C267" s="7"/>
      <c r="D267" s="7"/>
      <c r="E267" s="7"/>
      <c r="F267" s="7"/>
      <c r="H267" s="7"/>
      <c r="I267" s="75"/>
      <c r="J267" s="7"/>
      <c r="K267" s="75"/>
      <c r="L267" s="7"/>
      <c r="M267" s="75"/>
    </row>
    <row r="268">
      <c r="A268" s="7"/>
      <c r="B268" s="7"/>
      <c r="C268" s="7"/>
      <c r="D268" s="7"/>
      <c r="E268" s="7"/>
      <c r="F268" s="7"/>
      <c r="H268" s="7"/>
      <c r="I268" s="75"/>
      <c r="J268" s="7"/>
      <c r="K268" s="75"/>
      <c r="L268" s="7"/>
      <c r="M268" s="75"/>
    </row>
    <row r="269">
      <c r="A269" s="7"/>
      <c r="B269" s="7"/>
      <c r="C269" s="7"/>
      <c r="D269" s="7"/>
      <c r="E269" s="7"/>
      <c r="F269" s="7"/>
      <c r="H269" s="7"/>
      <c r="I269" s="75"/>
      <c r="J269" s="7"/>
      <c r="K269" s="75"/>
      <c r="L269" s="7"/>
      <c r="M269" s="75"/>
    </row>
    <row r="270">
      <c r="A270" s="7"/>
      <c r="B270" s="7"/>
      <c r="C270" s="7"/>
      <c r="D270" s="7"/>
      <c r="E270" s="7"/>
      <c r="F270" s="7"/>
      <c r="H270" s="7"/>
      <c r="I270" s="75"/>
      <c r="J270" s="7"/>
      <c r="K270" s="75"/>
      <c r="L270" s="7"/>
      <c r="M270" s="75"/>
    </row>
    <row r="271">
      <c r="A271" s="7"/>
      <c r="B271" s="7"/>
      <c r="C271" s="7"/>
      <c r="D271" s="7"/>
      <c r="E271" s="7"/>
      <c r="F271" s="7"/>
      <c r="H271" s="7"/>
      <c r="I271" s="75"/>
      <c r="J271" s="7"/>
      <c r="K271" s="75"/>
      <c r="L271" s="7"/>
      <c r="M271" s="75"/>
    </row>
    <row r="272">
      <c r="A272" s="7"/>
      <c r="B272" s="7"/>
      <c r="C272" s="7"/>
      <c r="D272" s="7"/>
      <c r="E272" s="7"/>
      <c r="F272" s="7"/>
      <c r="H272" s="7"/>
      <c r="I272" s="75"/>
      <c r="J272" s="7"/>
      <c r="K272" s="75"/>
      <c r="L272" s="7"/>
      <c r="M272" s="75"/>
    </row>
    <row r="273">
      <c r="A273" s="7"/>
      <c r="B273" s="7"/>
      <c r="C273" s="7"/>
      <c r="D273" s="7"/>
      <c r="E273" s="7"/>
      <c r="F273" s="7"/>
      <c r="H273" s="7"/>
      <c r="I273" s="75"/>
      <c r="J273" s="7"/>
      <c r="K273" s="75"/>
      <c r="L273" s="7"/>
      <c r="M273" s="75"/>
    </row>
    <row r="274">
      <c r="A274" s="7"/>
      <c r="B274" s="7"/>
      <c r="C274" s="7"/>
      <c r="D274" s="7"/>
      <c r="E274" s="7"/>
      <c r="F274" s="7"/>
      <c r="H274" s="7"/>
      <c r="I274" s="75"/>
      <c r="J274" s="7"/>
      <c r="K274" s="75"/>
      <c r="L274" s="7"/>
      <c r="M274" s="75"/>
    </row>
    <row r="275">
      <c r="A275" s="7"/>
      <c r="B275" s="7"/>
      <c r="C275" s="7"/>
      <c r="D275" s="7"/>
      <c r="E275" s="7"/>
      <c r="F275" s="7"/>
      <c r="H275" s="7"/>
      <c r="I275" s="75"/>
      <c r="J275" s="7"/>
      <c r="K275" s="75"/>
      <c r="L275" s="7"/>
      <c r="M275" s="75"/>
    </row>
    <row r="276">
      <c r="A276" s="7"/>
      <c r="B276" s="7"/>
      <c r="C276" s="7"/>
      <c r="D276" s="7"/>
      <c r="E276" s="7"/>
      <c r="F276" s="7"/>
      <c r="H276" s="7"/>
      <c r="I276" s="75"/>
      <c r="J276" s="7"/>
      <c r="K276" s="75"/>
      <c r="L276" s="7"/>
      <c r="M276" s="75"/>
    </row>
    <row r="277">
      <c r="A277" s="7"/>
      <c r="B277" s="7"/>
      <c r="C277" s="7"/>
      <c r="D277" s="7"/>
      <c r="E277" s="7"/>
      <c r="F277" s="7"/>
      <c r="H277" s="7"/>
      <c r="I277" s="75"/>
      <c r="J277" s="7"/>
      <c r="K277" s="75"/>
      <c r="L277" s="7"/>
      <c r="M277" s="75"/>
    </row>
    <row r="278">
      <c r="A278" s="7"/>
      <c r="B278" s="7"/>
      <c r="C278" s="7"/>
      <c r="D278" s="7"/>
      <c r="E278" s="7"/>
      <c r="F278" s="7"/>
      <c r="H278" s="7"/>
      <c r="I278" s="75"/>
      <c r="J278" s="7"/>
      <c r="K278" s="75"/>
      <c r="L278" s="7"/>
      <c r="M278" s="75"/>
    </row>
    <row r="279">
      <c r="A279" s="7"/>
      <c r="B279" s="7"/>
      <c r="C279" s="7"/>
      <c r="D279" s="7"/>
      <c r="E279" s="7"/>
      <c r="F279" s="7"/>
      <c r="H279" s="7"/>
      <c r="I279" s="75"/>
      <c r="J279" s="7"/>
      <c r="K279" s="75"/>
      <c r="L279" s="7"/>
      <c r="M279" s="75"/>
    </row>
    <row r="280">
      <c r="A280" s="7"/>
      <c r="B280" s="7"/>
      <c r="C280" s="7"/>
      <c r="D280" s="7"/>
      <c r="E280" s="7"/>
      <c r="F280" s="7"/>
      <c r="H280" s="7"/>
      <c r="I280" s="75"/>
      <c r="J280" s="7"/>
      <c r="K280" s="75"/>
      <c r="L280" s="7"/>
      <c r="M280" s="75"/>
    </row>
    <row r="281">
      <c r="A281" s="7"/>
      <c r="B281" s="7"/>
      <c r="C281" s="7"/>
      <c r="D281" s="7"/>
      <c r="E281" s="7"/>
      <c r="F281" s="7"/>
      <c r="H281" s="7"/>
      <c r="I281" s="75"/>
      <c r="J281" s="7"/>
      <c r="K281" s="75"/>
      <c r="L281" s="7"/>
      <c r="M281" s="75"/>
    </row>
    <row r="282">
      <c r="A282" s="7"/>
      <c r="B282" s="7"/>
      <c r="C282" s="7"/>
      <c r="D282" s="7"/>
      <c r="E282" s="7"/>
      <c r="F282" s="7"/>
      <c r="H282" s="7"/>
      <c r="I282" s="75"/>
      <c r="J282" s="7"/>
      <c r="K282" s="75"/>
      <c r="L282" s="7"/>
      <c r="M282" s="75"/>
    </row>
    <row r="283">
      <c r="A283" s="7"/>
      <c r="B283" s="7"/>
      <c r="C283" s="7"/>
      <c r="D283" s="7"/>
      <c r="E283" s="7"/>
      <c r="F283" s="7"/>
      <c r="H283" s="7"/>
      <c r="I283" s="75"/>
      <c r="J283" s="7"/>
      <c r="K283" s="75"/>
      <c r="L283" s="7"/>
      <c r="M283" s="75"/>
    </row>
    <row r="284">
      <c r="A284" s="7"/>
      <c r="B284" s="7"/>
      <c r="C284" s="7"/>
      <c r="D284" s="7"/>
      <c r="E284" s="7"/>
      <c r="F284" s="7"/>
      <c r="H284" s="7"/>
      <c r="I284" s="75"/>
      <c r="J284" s="7"/>
      <c r="K284" s="75"/>
      <c r="L284" s="7"/>
      <c r="M284" s="75"/>
    </row>
    <row r="285">
      <c r="A285" s="7"/>
      <c r="B285" s="7"/>
      <c r="C285" s="7"/>
      <c r="D285" s="7"/>
      <c r="E285" s="7"/>
      <c r="F285" s="7"/>
      <c r="H285" s="7"/>
      <c r="I285" s="75"/>
      <c r="J285" s="7"/>
      <c r="K285" s="75"/>
      <c r="L285" s="7"/>
      <c r="M285" s="75"/>
    </row>
    <row r="286">
      <c r="A286" s="7"/>
      <c r="B286" s="7"/>
      <c r="C286" s="7"/>
      <c r="D286" s="7"/>
      <c r="E286" s="7"/>
      <c r="F286" s="7"/>
      <c r="H286" s="7"/>
      <c r="I286" s="75"/>
      <c r="J286" s="7"/>
      <c r="K286" s="75"/>
      <c r="L286" s="7"/>
      <c r="M286" s="75"/>
    </row>
    <row r="287">
      <c r="A287" s="7"/>
      <c r="B287" s="7"/>
      <c r="C287" s="7"/>
      <c r="D287" s="7"/>
      <c r="E287" s="7"/>
      <c r="F287" s="7"/>
      <c r="H287" s="7"/>
      <c r="I287" s="75"/>
      <c r="J287" s="7"/>
      <c r="K287" s="75"/>
      <c r="L287" s="7"/>
      <c r="M287" s="75"/>
    </row>
    <row r="288">
      <c r="A288" s="7"/>
      <c r="B288" s="7"/>
      <c r="C288" s="7"/>
      <c r="D288" s="7"/>
      <c r="E288" s="7"/>
      <c r="F288" s="7"/>
      <c r="H288" s="7"/>
      <c r="I288" s="75"/>
      <c r="J288" s="7"/>
      <c r="K288" s="75"/>
      <c r="L288" s="7"/>
      <c r="M288" s="75"/>
    </row>
    <row r="289">
      <c r="A289" s="7"/>
      <c r="B289" s="7"/>
      <c r="C289" s="7"/>
      <c r="D289" s="7"/>
      <c r="E289" s="7"/>
      <c r="F289" s="7"/>
      <c r="H289" s="7"/>
      <c r="I289" s="75"/>
      <c r="J289" s="7"/>
      <c r="K289" s="75"/>
      <c r="L289" s="7"/>
      <c r="M289" s="75"/>
    </row>
    <row r="290">
      <c r="A290" s="7"/>
      <c r="B290" s="7"/>
      <c r="C290" s="7"/>
      <c r="D290" s="7"/>
      <c r="E290" s="7"/>
      <c r="F290" s="7"/>
      <c r="H290" s="7"/>
      <c r="I290" s="75"/>
      <c r="J290" s="7"/>
      <c r="K290" s="75"/>
      <c r="L290" s="7"/>
      <c r="M290" s="75"/>
    </row>
    <row r="291">
      <c r="A291" s="7"/>
      <c r="B291" s="7"/>
      <c r="C291" s="7"/>
      <c r="D291" s="7"/>
      <c r="E291" s="7"/>
      <c r="F291" s="7"/>
      <c r="H291" s="7"/>
      <c r="I291" s="75"/>
      <c r="J291" s="7"/>
      <c r="K291" s="75"/>
      <c r="L291" s="7"/>
      <c r="M291" s="75"/>
    </row>
    <row r="292">
      <c r="A292" s="7"/>
      <c r="B292" s="7"/>
      <c r="C292" s="7"/>
      <c r="D292" s="7"/>
      <c r="E292" s="7"/>
      <c r="F292" s="7"/>
      <c r="H292" s="7"/>
      <c r="I292" s="75"/>
      <c r="J292" s="7"/>
      <c r="K292" s="75"/>
      <c r="L292" s="7"/>
      <c r="M292" s="75"/>
    </row>
    <row r="293">
      <c r="A293" s="7"/>
      <c r="B293" s="7"/>
      <c r="C293" s="7"/>
      <c r="D293" s="7"/>
      <c r="E293" s="7"/>
      <c r="F293" s="7"/>
      <c r="H293" s="7"/>
      <c r="I293" s="75"/>
      <c r="J293" s="7"/>
      <c r="K293" s="75"/>
      <c r="L293" s="7"/>
      <c r="M293" s="75"/>
    </row>
    <row r="294">
      <c r="A294" s="7"/>
      <c r="B294" s="7"/>
      <c r="C294" s="7"/>
      <c r="D294" s="7"/>
      <c r="E294" s="7"/>
      <c r="F294" s="7"/>
      <c r="H294" s="7"/>
      <c r="I294" s="75"/>
      <c r="J294" s="7"/>
      <c r="K294" s="75"/>
      <c r="L294" s="7"/>
      <c r="M294" s="75"/>
    </row>
    <row r="295">
      <c r="A295" s="7"/>
      <c r="B295" s="7"/>
      <c r="C295" s="7"/>
      <c r="D295" s="7"/>
      <c r="E295" s="7"/>
      <c r="F295" s="7"/>
      <c r="H295" s="7"/>
      <c r="I295" s="75"/>
      <c r="J295" s="7"/>
      <c r="K295" s="75"/>
      <c r="L295" s="7"/>
      <c r="M295" s="75"/>
    </row>
    <row r="296">
      <c r="A296" s="7"/>
      <c r="B296" s="7"/>
      <c r="C296" s="7"/>
      <c r="D296" s="7"/>
      <c r="E296" s="7"/>
      <c r="F296" s="7"/>
      <c r="H296" s="7"/>
      <c r="I296" s="75"/>
      <c r="J296" s="7"/>
      <c r="K296" s="75"/>
      <c r="L296" s="7"/>
      <c r="M296" s="75"/>
    </row>
    <row r="297">
      <c r="A297" s="7"/>
      <c r="B297" s="7"/>
      <c r="C297" s="7"/>
      <c r="D297" s="7"/>
      <c r="E297" s="7"/>
      <c r="F297" s="7"/>
      <c r="H297" s="7"/>
      <c r="I297" s="75"/>
      <c r="J297" s="7"/>
      <c r="K297" s="75"/>
      <c r="L297" s="7"/>
      <c r="M297" s="75"/>
    </row>
    <row r="298">
      <c r="A298" s="7"/>
      <c r="B298" s="7"/>
      <c r="C298" s="7"/>
      <c r="D298" s="7"/>
      <c r="E298" s="7"/>
      <c r="F298" s="7"/>
      <c r="H298" s="7"/>
      <c r="I298" s="75"/>
      <c r="J298" s="7"/>
      <c r="K298" s="75"/>
      <c r="L298" s="7"/>
      <c r="M298" s="75"/>
    </row>
    <row r="299">
      <c r="A299" s="7"/>
      <c r="B299" s="7"/>
      <c r="C299" s="7"/>
      <c r="D299" s="7"/>
      <c r="E299" s="7"/>
      <c r="F299" s="7"/>
      <c r="H299" s="7"/>
      <c r="I299" s="75"/>
      <c r="J299" s="7"/>
      <c r="K299" s="75"/>
      <c r="L299" s="7"/>
      <c r="M299" s="75"/>
    </row>
    <row r="300">
      <c r="A300" s="7"/>
      <c r="B300" s="7"/>
      <c r="C300" s="7"/>
      <c r="D300" s="7"/>
      <c r="E300" s="7"/>
      <c r="F300" s="7"/>
      <c r="H300" s="7"/>
      <c r="I300" s="75"/>
      <c r="J300" s="7"/>
      <c r="K300" s="75"/>
      <c r="L300" s="7"/>
      <c r="M300" s="75"/>
    </row>
    <row r="301">
      <c r="A301" s="7"/>
      <c r="B301" s="7"/>
      <c r="C301" s="7"/>
      <c r="D301" s="7"/>
      <c r="E301" s="7"/>
      <c r="F301" s="7"/>
      <c r="H301" s="7"/>
      <c r="I301" s="75"/>
      <c r="J301" s="7"/>
      <c r="K301" s="75"/>
      <c r="L301" s="7"/>
      <c r="M301" s="75"/>
    </row>
    <row r="302">
      <c r="A302" s="7"/>
      <c r="B302" s="7"/>
      <c r="C302" s="7"/>
      <c r="D302" s="7"/>
      <c r="E302" s="7"/>
      <c r="F302" s="7"/>
      <c r="H302" s="7"/>
      <c r="I302" s="75"/>
      <c r="J302" s="7"/>
      <c r="K302" s="75"/>
      <c r="L302" s="7"/>
      <c r="M302" s="75"/>
    </row>
    <row r="303">
      <c r="A303" s="7"/>
      <c r="B303" s="7"/>
      <c r="C303" s="7"/>
      <c r="D303" s="7"/>
      <c r="E303" s="7"/>
      <c r="F303" s="7"/>
      <c r="H303" s="7"/>
      <c r="I303" s="75"/>
      <c r="J303" s="7"/>
      <c r="K303" s="75"/>
      <c r="L303" s="7"/>
      <c r="M303" s="75"/>
    </row>
    <row r="304">
      <c r="A304" s="7"/>
      <c r="B304" s="7"/>
      <c r="C304" s="7"/>
      <c r="D304" s="7"/>
      <c r="E304" s="7"/>
      <c r="F304" s="7"/>
      <c r="H304" s="7"/>
      <c r="I304" s="75"/>
      <c r="J304" s="7"/>
      <c r="K304" s="75"/>
      <c r="L304" s="7"/>
      <c r="M304" s="75"/>
    </row>
    <row r="305">
      <c r="A305" s="7"/>
      <c r="B305" s="7"/>
      <c r="C305" s="7"/>
      <c r="D305" s="7"/>
      <c r="E305" s="7"/>
      <c r="F305" s="7"/>
      <c r="H305" s="7"/>
      <c r="I305" s="75"/>
      <c r="J305" s="7"/>
      <c r="K305" s="75"/>
      <c r="L305" s="7"/>
      <c r="M305" s="75"/>
    </row>
    <row r="306">
      <c r="A306" s="7"/>
      <c r="B306" s="7"/>
      <c r="C306" s="7"/>
      <c r="D306" s="7"/>
      <c r="E306" s="7"/>
      <c r="F306" s="7"/>
      <c r="H306" s="7"/>
      <c r="I306" s="75"/>
      <c r="J306" s="7"/>
      <c r="K306" s="75"/>
      <c r="L306" s="7"/>
      <c r="M306" s="75"/>
    </row>
    <row r="307">
      <c r="A307" s="7"/>
      <c r="B307" s="7"/>
      <c r="C307" s="7"/>
      <c r="D307" s="7"/>
      <c r="E307" s="7"/>
      <c r="F307" s="7"/>
      <c r="H307" s="7"/>
      <c r="I307" s="75"/>
      <c r="J307" s="7"/>
      <c r="K307" s="75"/>
      <c r="L307" s="7"/>
      <c r="M307" s="75"/>
    </row>
    <row r="308">
      <c r="A308" s="7"/>
      <c r="B308" s="7"/>
      <c r="C308" s="7"/>
      <c r="D308" s="7"/>
      <c r="E308" s="7"/>
      <c r="F308" s="7"/>
      <c r="H308" s="7"/>
      <c r="I308" s="75"/>
      <c r="J308" s="7"/>
      <c r="K308" s="75"/>
      <c r="L308" s="7"/>
      <c r="M308" s="75"/>
    </row>
    <row r="309">
      <c r="A309" s="7"/>
      <c r="B309" s="7"/>
      <c r="C309" s="7"/>
      <c r="D309" s="7"/>
      <c r="E309" s="7"/>
      <c r="F309" s="7"/>
      <c r="H309" s="7"/>
      <c r="I309" s="75"/>
      <c r="J309" s="7"/>
      <c r="K309" s="75"/>
      <c r="L309" s="7"/>
      <c r="M309" s="75"/>
    </row>
    <row r="310">
      <c r="A310" s="7"/>
      <c r="B310" s="7"/>
      <c r="C310" s="7"/>
      <c r="D310" s="7"/>
      <c r="E310" s="7"/>
      <c r="F310" s="7"/>
      <c r="H310" s="7"/>
      <c r="I310" s="75"/>
      <c r="J310" s="7"/>
      <c r="K310" s="75"/>
      <c r="L310" s="7"/>
      <c r="M310" s="75"/>
    </row>
    <row r="311">
      <c r="A311" s="7"/>
      <c r="B311" s="7"/>
      <c r="C311" s="7"/>
      <c r="D311" s="7"/>
      <c r="E311" s="7"/>
      <c r="F311" s="7"/>
      <c r="H311" s="7"/>
      <c r="I311" s="75"/>
      <c r="J311" s="7"/>
      <c r="K311" s="75"/>
      <c r="L311" s="7"/>
      <c r="M311" s="75"/>
    </row>
    <row r="312">
      <c r="A312" s="7"/>
      <c r="B312" s="7"/>
      <c r="C312" s="7"/>
      <c r="D312" s="7"/>
      <c r="E312" s="7"/>
      <c r="F312" s="7"/>
      <c r="H312" s="7"/>
      <c r="I312" s="75"/>
      <c r="J312" s="7"/>
      <c r="K312" s="75"/>
      <c r="L312" s="7"/>
      <c r="M312" s="75"/>
    </row>
    <row r="313">
      <c r="A313" s="7"/>
      <c r="B313" s="7"/>
      <c r="C313" s="7"/>
      <c r="D313" s="7"/>
      <c r="E313" s="7"/>
      <c r="F313" s="7"/>
      <c r="H313" s="7"/>
      <c r="I313" s="75"/>
      <c r="J313" s="7"/>
      <c r="K313" s="75"/>
      <c r="L313" s="7"/>
      <c r="M313" s="75"/>
    </row>
    <row r="314">
      <c r="A314" s="7"/>
      <c r="B314" s="7"/>
      <c r="C314" s="7"/>
      <c r="D314" s="7"/>
      <c r="E314" s="7"/>
      <c r="F314" s="7"/>
      <c r="H314" s="7"/>
      <c r="I314" s="75"/>
      <c r="J314" s="7"/>
      <c r="K314" s="75"/>
      <c r="L314" s="7"/>
      <c r="M314" s="75"/>
    </row>
    <row r="315">
      <c r="A315" s="7"/>
      <c r="B315" s="7"/>
      <c r="C315" s="7"/>
      <c r="D315" s="7"/>
      <c r="E315" s="7"/>
      <c r="F315" s="7"/>
      <c r="H315" s="7"/>
      <c r="I315" s="75"/>
      <c r="J315" s="7"/>
      <c r="K315" s="75"/>
      <c r="L315" s="7"/>
      <c r="M315" s="75"/>
    </row>
    <row r="316">
      <c r="A316" s="7"/>
      <c r="B316" s="7"/>
      <c r="C316" s="7"/>
      <c r="D316" s="7"/>
      <c r="E316" s="7"/>
      <c r="F316" s="7"/>
      <c r="H316" s="7"/>
      <c r="I316" s="75"/>
      <c r="J316" s="7"/>
      <c r="K316" s="75"/>
      <c r="L316" s="7"/>
      <c r="M316" s="75"/>
    </row>
    <row r="317">
      <c r="A317" s="7"/>
      <c r="B317" s="7"/>
      <c r="C317" s="7"/>
      <c r="D317" s="7"/>
      <c r="E317" s="7"/>
      <c r="F317" s="7"/>
      <c r="H317" s="7"/>
      <c r="I317" s="75"/>
      <c r="J317" s="7"/>
      <c r="K317" s="75"/>
      <c r="L317" s="7"/>
      <c r="M317" s="75"/>
    </row>
    <row r="318">
      <c r="A318" s="7"/>
      <c r="B318" s="7"/>
      <c r="C318" s="7"/>
      <c r="D318" s="7"/>
      <c r="E318" s="7"/>
      <c r="F318" s="7"/>
      <c r="H318" s="7"/>
      <c r="I318" s="75"/>
      <c r="J318" s="7"/>
      <c r="K318" s="75"/>
      <c r="L318" s="7"/>
      <c r="M318" s="75"/>
    </row>
    <row r="319">
      <c r="A319" s="7"/>
      <c r="B319" s="7"/>
      <c r="C319" s="7"/>
      <c r="D319" s="7"/>
      <c r="E319" s="7"/>
      <c r="F319" s="7"/>
      <c r="H319" s="7"/>
      <c r="I319" s="75"/>
      <c r="J319" s="7"/>
      <c r="K319" s="75"/>
      <c r="L319" s="7"/>
      <c r="M319" s="75"/>
    </row>
    <row r="320">
      <c r="A320" s="7"/>
      <c r="B320" s="7"/>
      <c r="C320" s="7"/>
      <c r="D320" s="7"/>
      <c r="E320" s="7"/>
      <c r="F320" s="7"/>
      <c r="H320" s="7"/>
      <c r="I320" s="75"/>
      <c r="J320" s="7"/>
      <c r="K320" s="75"/>
      <c r="L320" s="7"/>
      <c r="M320" s="75"/>
    </row>
    <row r="321">
      <c r="A321" s="7"/>
      <c r="B321" s="7"/>
      <c r="C321" s="7"/>
      <c r="D321" s="7"/>
      <c r="E321" s="7"/>
      <c r="F321" s="7"/>
      <c r="H321" s="7"/>
      <c r="I321" s="75"/>
      <c r="J321" s="7"/>
      <c r="K321" s="75"/>
      <c r="L321" s="7"/>
      <c r="M321" s="75"/>
    </row>
    <row r="322">
      <c r="A322" s="7"/>
      <c r="B322" s="7"/>
      <c r="C322" s="7"/>
      <c r="D322" s="7"/>
      <c r="E322" s="7"/>
      <c r="F322" s="7"/>
      <c r="H322" s="7"/>
      <c r="I322" s="75"/>
      <c r="J322" s="7"/>
      <c r="K322" s="75"/>
      <c r="L322" s="7"/>
      <c r="M322" s="75"/>
    </row>
    <row r="323">
      <c r="A323" s="7"/>
      <c r="B323" s="7"/>
      <c r="C323" s="7"/>
      <c r="D323" s="7"/>
      <c r="E323" s="7"/>
      <c r="F323" s="7"/>
      <c r="H323" s="7"/>
      <c r="I323" s="75"/>
      <c r="J323" s="7"/>
      <c r="K323" s="75"/>
      <c r="L323" s="7"/>
      <c r="M323" s="75"/>
    </row>
    <row r="324">
      <c r="A324" s="7"/>
      <c r="B324" s="7"/>
      <c r="C324" s="7"/>
      <c r="D324" s="7"/>
      <c r="E324" s="7"/>
      <c r="F324" s="7"/>
      <c r="H324" s="7"/>
      <c r="I324" s="75"/>
      <c r="J324" s="7"/>
      <c r="K324" s="75"/>
      <c r="L324" s="7"/>
      <c r="M324" s="75"/>
    </row>
    <row r="325">
      <c r="A325" s="7"/>
      <c r="B325" s="7"/>
      <c r="C325" s="7"/>
      <c r="D325" s="7"/>
      <c r="E325" s="7"/>
      <c r="F325" s="7"/>
      <c r="H325" s="7"/>
      <c r="I325" s="75"/>
      <c r="J325" s="7"/>
      <c r="K325" s="75"/>
      <c r="L325" s="7"/>
      <c r="M325" s="75"/>
    </row>
    <row r="326">
      <c r="A326" s="7"/>
      <c r="B326" s="7"/>
      <c r="C326" s="7"/>
      <c r="D326" s="7"/>
      <c r="E326" s="7"/>
      <c r="F326" s="7"/>
      <c r="H326" s="7"/>
      <c r="I326" s="75"/>
      <c r="J326" s="7"/>
      <c r="K326" s="75"/>
      <c r="L326" s="7"/>
      <c r="M326" s="75"/>
    </row>
    <row r="327">
      <c r="A327" s="7"/>
      <c r="B327" s="7"/>
      <c r="C327" s="7"/>
      <c r="D327" s="7"/>
      <c r="E327" s="7"/>
      <c r="F327" s="7"/>
      <c r="H327" s="7"/>
      <c r="I327" s="75"/>
      <c r="J327" s="7"/>
      <c r="K327" s="75"/>
      <c r="L327" s="7"/>
      <c r="M327" s="75"/>
    </row>
    <row r="328">
      <c r="A328" s="7"/>
      <c r="B328" s="7"/>
      <c r="C328" s="7"/>
      <c r="D328" s="7"/>
      <c r="E328" s="7"/>
      <c r="F328" s="7"/>
      <c r="H328" s="7"/>
      <c r="I328" s="75"/>
      <c r="J328" s="7"/>
      <c r="K328" s="75"/>
      <c r="L328" s="7"/>
      <c r="M328" s="75"/>
    </row>
    <row r="329">
      <c r="A329" s="7"/>
      <c r="B329" s="7"/>
      <c r="C329" s="7"/>
      <c r="D329" s="7"/>
      <c r="E329" s="7"/>
      <c r="F329" s="7"/>
      <c r="H329" s="7"/>
      <c r="I329" s="75"/>
      <c r="J329" s="7"/>
      <c r="K329" s="75"/>
      <c r="L329" s="7"/>
      <c r="M329" s="75"/>
    </row>
    <row r="330">
      <c r="A330" s="7"/>
      <c r="B330" s="7"/>
      <c r="C330" s="7"/>
      <c r="D330" s="7"/>
      <c r="E330" s="7"/>
      <c r="F330" s="7"/>
      <c r="H330" s="7"/>
      <c r="I330" s="75"/>
      <c r="J330" s="7"/>
      <c r="K330" s="75"/>
      <c r="L330" s="7"/>
      <c r="M330" s="75"/>
    </row>
    <row r="331">
      <c r="A331" s="7"/>
      <c r="B331" s="7"/>
      <c r="C331" s="7"/>
      <c r="D331" s="7"/>
      <c r="E331" s="7"/>
      <c r="F331" s="7"/>
      <c r="H331" s="7"/>
      <c r="I331" s="75"/>
      <c r="J331" s="7"/>
      <c r="K331" s="75"/>
      <c r="L331" s="7"/>
      <c r="M331" s="75"/>
    </row>
    <row r="332">
      <c r="A332" s="7"/>
      <c r="B332" s="7"/>
      <c r="C332" s="7"/>
      <c r="D332" s="7"/>
      <c r="E332" s="7"/>
      <c r="F332" s="7"/>
      <c r="H332" s="7"/>
      <c r="I332" s="75"/>
      <c r="J332" s="7"/>
      <c r="K332" s="75"/>
      <c r="L332" s="7"/>
      <c r="M332" s="75"/>
    </row>
    <row r="333">
      <c r="A333" s="7"/>
      <c r="B333" s="7"/>
      <c r="C333" s="7"/>
      <c r="D333" s="7"/>
      <c r="E333" s="7"/>
      <c r="F333" s="7"/>
      <c r="H333" s="7"/>
      <c r="I333" s="75"/>
      <c r="J333" s="7"/>
      <c r="K333" s="75"/>
      <c r="L333" s="7"/>
      <c r="M333" s="75"/>
    </row>
    <row r="334">
      <c r="A334" s="7"/>
      <c r="B334" s="7"/>
      <c r="C334" s="7"/>
      <c r="D334" s="7"/>
      <c r="E334" s="7"/>
      <c r="F334" s="7"/>
      <c r="H334" s="7"/>
      <c r="I334" s="75"/>
      <c r="J334" s="7"/>
      <c r="K334" s="75"/>
      <c r="L334" s="7"/>
      <c r="M334" s="75"/>
    </row>
    <row r="335">
      <c r="A335" s="7"/>
      <c r="B335" s="7"/>
      <c r="C335" s="7"/>
      <c r="D335" s="7"/>
      <c r="E335" s="7"/>
      <c r="F335" s="7"/>
      <c r="H335" s="7"/>
      <c r="I335" s="75"/>
      <c r="J335" s="7"/>
      <c r="K335" s="75"/>
      <c r="L335" s="7"/>
      <c r="M335" s="75"/>
    </row>
    <row r="336">
      <c r="A336" s="7"/>
      <c r="B336" s="7"/>
      <c r="C336" s="7"/>
      <c r="D336" s="7"/>
      <c r="E336" s="7"/>
      <c r="F336" s="7"/>
      <c r="H336" s="7"/>
      <c r="I336" s="75"/>
      <c r="J336" s="7"/>
      <c r="K336" s="75"/>
      <c r="L336" s="7"/>
      <c r="M336" s="75"/>
    </row>
    <row r="337">
      <c r="A337" s="7"/>
      <c r="B337" s="7"/>
      <c r="C337" s="7"/>
      <c r="D337" s="7"/>
      <c r="E337" s="7"/>
      <c r="F337" s="7"/>
      <c r="H337" s="7"/>
      <c r="I337" s="75"/>
      <c r="J337" s="7"/>
      <c r="K337" s="75"/>
      <c r="L337" s="7"/>
      <c r="M337" s="75"/>
    </row>
    <row r="338">
      <c r="A338" s="7"/>
      <c r="B338" s="7"/>
      <c r="C338" s="7"/>
      <c r="D338" s="7"/>
      <c r="E338" s="7"/>
      <c r="F338" s="7"/>
      <c r="H338" s="7"/>
      <c r="I338" s="75"/>
      <c r="J338" s="7"/>
      <c r="K338" s="75"/>
      <c r="L338" s="7"/>
      <c r="M338" s="75"/>
    </row>
    <row r="339">
      <c r="A339" s="7"/>
      <c r="B339" s="7"/>
      <c r="C339" s="7"/>
      <c r="D339" s="7"/>
      <c r="E339" s="7"/>
      <c r="F339" s="7"/>
      <c r="H339" s="7"/>
      <c r="I339" s="75"/>
      <c r="J339" s="7"/>
      <c r="K339" s="75"/>
      <c r="L339" s="7"/>
      <c r="M339" s="75"/>
    </row>
    <row r="340">
      <c r="A340" s="7"/>
      <c r="B340" s="7"/>
      <c r="C340" s="7"/>
      <c r="D340" s="7"/>
      <c r="E340" s="7"/>
      <c r="F340" s="7"/>
      <c r="H340" s="7"/>
      <c r="I340" s="75"/>
      <c r="J340" s="7"/>
      <c r="K340" s="75"/>
      <c r="L340" s="7"/>
      <c r="M340" s="75"/>
    </row>
    <row r="341">
      <c r="A341" s="7"/>
      <c r="B341" s="7"/>
      <c r="C341" s="7"/>
      <c r="D341" s="7"/>
      <c r="E341" s="7"/>
      <c r="F341" s="7"/>
      <c r="H341" s="7"/>
      <c r="I341" s="75"/>
      <c r="J341" s="7"/>
      <c r="K341" s="75"/>
      <c r="L341" s="7"/>
      <c r="M341" s="75"/>
    </row>
    <row r="342">
      <c r="A342" s="7"/>
      <c r="B342" s="7"/>
      <c r="C342" s="7"/>
      <c r="D342" s="7"/>
      <c r="E342" s="7"/>
      <c r="F342" s="7"/>
      <c r="H342" s="7"/>
      <c r="I342" s="75"/>
      <c r="J342" s="7"/>
      <c r="K342" s="75"/>
      <c r="L342" s="7"/>
      <c r="M342" s="75"/>
    </row>
    <row r="343">
      <c r="A343" s="7"/>
      <c r="B343" s="7"/>
      <c r="C343" s="7"/>
      <c r="D343" s="7"/>
      <c r="E343" s="7"/>
      <c r="F343" s="7"/>
      <c r="H343" s="7"/>
      <c r="I343" s="75"/>
      <c r="J343" s="7"/>
      <c r="K343" s="75"/>
      <c r="L343" s="7"/>
      <c r="M343" s="75"/>
    </row>
    <row r="344">
      <c r="A344" s="7"/>
      <c r="B344" s="7"/>
      <c r="C344" s="7"/>
      <c r="D344" s="7"/>
      <c r="E344" s="7"/>
      <c r="F344" s="7"/>
      <c r="H344" s="7"/>
      <c r="I344" s="75"/>
      <c r="J344" s="7"/>
      <c r="K344" s="75"/>
      <c r="L344" s="7"/>
      <c r="M344" s="75"/>
    </row>
    <row r="345">
      <c r="A345" s="7"/>
      <c r="B345" s="7"/>
      <c r="C345" s="7"/>
      <c r="D345" s="7"/>
      <c r="E345" s="7"/>
      <c r="F345" s="7"/>
      <c r="H345" s="7"/>
      <c r="I345" s="75"/>
      <c r="J345" s="7"/>
      <c r="K345" s="75"/>
      <c r="L345" s="7"/>
      <c r="M345" s="75"/>
    </row>
    <row r="346">
      <c r="A346" s="7"/>
      <c r="B346" s="7"/>
      <c r="C346" s="7"/>
      <c r="D346" s="7"/>
      <c r="E346" s="7"/>
      <c r="F346" s="7"/>
      <c r="H346" s="7"/>
      <c r="I346" s="75"/>
      <c r="J346" s="7"/>
      <c r="K346" s="75"/>
      <c r="L346" s="7"/>
      <c r="M346" s="75"/>
    </row>
    <row r="347">
      <c r="A347" s="7"/>
      <c r="B347" s="7"/>
      <c r="C347" s="7"/>
      <c r="D347" s="7"/>
      <c r="E347" s="7"/>
      <c r="F347" s="7"/>
      <c r="H347" s="7"/>
      <c r="I347" s="75"/>
      <c r="J347" s="7"/>
      <c r="K347" s="75"/>
      <c r="L347" s="7"/>
      <c r="M347" s="75"/>
    </row>
    <row r="348">
      <c r="A348" s="7"/>
      <c r="B348" s="7"/>
      <c r="C348" s="7"/>
      <c r="D348" s="7"/>
      <c r="E348" s="7"/>
      <c r="F348" s="7"/>
      <c r="H348" s="7"/>
      <c r="I348" s="75"/>
      <c r="J348" s="7"/>
      <c r="K348" s="75"/>
      <c r="L348" s="7"/>
      <c r="M348" s="75"/>
    </row>
    <row r="349">
      <c r="A349" s="7"/>
      <c r="B349" s="7"/>
      <c r="C349" s="7"/>
      <c r="D349" s="7"/>
      <c r="E349" s="7"/>
      <c r="F349" s="7"/>
      <c r="H349" s="7"/>
      <c r="I349" s="75"/>
      <c r="J349" s="7"/>
      <c r="K349" s="75"/>
      <c r="L349" s="7"/>
      <c r="M349" s="75"/>
    </row>
    <row r="350">
      <c r="A350" s="7"/>
      <c r="B350" s="7"/>
      <c r="C350" s="7"/>
      <c r="D350" s="7"/>
      <c r="E350" s="7"/>
      <c r="F350" s="7"/>
      <c r="H350" s="7"/>
      <c r="I350" s="75"/>
      <c r="J350" s="7"/>
      <c r="K350" s="75"/>
      <c r="L350" s="7"/>
      <c r="M350" s="75"/>
    </row>
    <row r="351">
      <c r="A351" s="7"/>
      <c r="B351" s="7"/>
      <c r="C351" s="7"/>
      <c r="D351" s="7"/>
      <c r="E351" s="7"/>
      <c r="F351" s="7"/>
      <c r="H351" s="7"/>
      <c r="I351" s="75"/>
      <c r="J351" s="7"/>
      <c r="K351" s="75"/>
      <c r="L351" s="7"/>
      <c r="M351" s="75"/>
    </row>
    <row r="352">
      <c r="A352" s="7"/>
      <c r="B352" s="7"/>
      <c r="C352" s="7"/>
      <c r="D352" s="7"/>
      <c r="E352" s="7"/>
      <c r="F352" s="7"/>
      <c r="H352" s="7"/>
      <c r="I352" s="75"/>
      <c r="J352" s="7"/>
      <c r="K352" s="75"/>
      <c r="L352" s="7"/>
      <c r="M352" s="75"/>
    </row>
    <row r="353">
      <c r="A353" s="7"/>
      <c r="B353" s="7"/>
      <c r="C353" s="7"/>
      <c r="D353" s="7"/>
      <c r="E353" s="7"/>
      <c r="F353" s="7"/>
      <c r="H353" s="7"/>
      <c r="I353" s="75"/>
      <c r="J353" s="7"/>
      <c r="K353" s="75"/>
      <c r="L353" s="7"/>
      <c r="M353" s="75"/>
    </row>
    <row r="354">
      <c r="A354" s="7"/>
      <c r="B354" s="7"/>
      <c r="C354" s="7"/>
      <c r="D354" s="7"/>
      <c r="E354" s="7"/>
      <c r="F354" s="7"/>
      <c r="H354" s="7"/>
      <c r="I354" s="75"/>
      <c r="J354" s="7"/>
      <c r="K354" s="75"/>
      <c r="L354" s="7"/>
      <c r="M354" s="75"/>
    </row>
    <row r="355">
      <c r="A355" s="7"/>
      <c r="B355" s="7"/>
      <c r="C355" s="7"/>
      <c r="D355" s="7"/>
      <c r="E355" s="7"/>
      <c r="F355" s="7"/>
      <c r="H355" s="7"/>
      <c r="I355" s="75"/>
      <c r="J355" s="7"/>
      <c r="K355" s="75"/>
      <c r="L355" s="7"/>
      <c r="M355" s="75"/>
    </row>
    <row r="356">
      <c r="A356" s="7"/>
      <c r="B356" s="7"/>
      <c r="C356" s="7"/>
      <c r="D356" s="7"/>
      <c r="E356" s="7"/>
      <c r="F356" s="7"/>
      <c r="H356" s="7"/>
      <c r="I356" s="75"/>
      <c r="J356" s="7"/>
      <c r="K356" s="75"/>
      <c r="L356" s="7"/>
      <c r="M356" s="75"/>
    </row>
    <row r="357">
      <c r="A357" s="7"/>
      <c r="B357" s="7"/>
      <c r="C357" s="7"/>
      <c r="D357" s="7"/>
      <c r="E357" s="7"/>
      <c r="F357" s="7"/>
      <c r="H357" s="7"/>
      <c r="I357" s="75"/>
      <c r="J357" s="7"/>
      <c r="K357" s="75"/>
      <c r="L357" s="7"/>
      <c r="M357" s="75"/>
    </row>
    <row r="358">
      <c r="A358" s="7"/>
      <c r="B358" s="7"/>
      <c r="C358" s="7"/>
      <c r="D358" s="7"/>
      <c r="E358" s="7"/>
      <c r="F358" s="7"/>
      <c r="H358" s="7"/>
      <c r="I358" s="75"/>
      <c r="J358" s="7"/>
      <c r="K358" s="75"/>
      <c r="L358" s="7"/>
      <c r="M358" s="75"/>
    </row>
    <row r="359">
      <c r="A359" s="7"/>
      <c r="B359" s="7"/>
      <c r="C359" s="7"/>
      <c r="D359" s="7"/>
      <c r="E359" s="7"/>
      <c r="F359" s="7"/>
      <c r="H359" s="7"/>
      <c r="I359" s="75"/>
      <c r="J359" s="7"/>
      <c r="K359" s="75"/>
      <c r="L359" s="7"/>
      <c r="M359" s="75"/>
    </row>
    <row r="360">
      <c r="A360" s="7"/>
      <c r="B360" s="7"/>
      <c r="C360" s="7"/>
      <c r="D360" s="7"/>
      <c r="E360" s="7"/>
      <c r="F360" s="7"/>
      <c r="H360" s="7"/>
      <c r="I360" s="75"/>
      <c r="J360" s="7"/>
      <c r="K360" s="75"/>
      <c r="L360" s="7"/>
      <c r="M360" s="75"/>
    </row>
    <row r="361">
      <c r="A361" s="7"/>
      <c r="B361" s="7"/>
      <c r="C361" s="7"/>
      <c r="D361" s="7"/>
      <c r="E361" s="7"/>
      <c r="F361" s="7"/>
      <c r="H361" s="7"/>
      <c r="I361" s="75"/>
      <c r="J361" s="7"/>
      <c r="K361" s="75"/>
      <c r="L361" s="7"/>
      <c r="M361" s="75"/>
    </row>
    <row r="362">
      <c r="A362" s="7"/>
      <c r="B362" s="7"/>
      <c r="C362" s="7"/>
      <c r="D362" s="7"/>
      <c r="E362" s="7"/>
      <c r="F362" s="7"/>
      <c r="H362" s="7"/>
      <c r="I362" s="75"/>
      <c r="J362" s="7"/>
      <c r="K362" s="75"/>
      <c r="L362" s="7"/>
      <c r="M362" s="75"/>
    </row>
    <row r="363">
      <c r="A363" s="7"/>
      <c r="B363" s="7"/>
      <c r="C363" s="7"/>
      <c r="D363" s="7"/>
      <c r="E363" s="7"/>
      <c r="F363" s="7"/>
      <c r="H363" s="7"/>
      <c r="I363" s="75"/>
      <c r="J363" s="7"/>
      <c r="K363" s="75"/>
      <c r="L363" s="7"/>
      <c r="M363" s="75"/>
    </row>
    <row r="364">
      <c r="A364" s="7"/>
      <c r="B364" s="7"/>
      <c r="C364" s="7"/>
      <c r="D364" s="7"/>
      <c r="E364" s="7"/>
      <c r="F364" s="7"/>
      <c r="H364" s="7"/>
      <c r="I364" s="75"/>
      <c r="J364" s="7"/>
      <c r="K364" s="75"/>
      <c r="L364" s="7"/>
      <c r="M364" s="75"/>
    </row>
    <row r="365">
      <c r="A365" s="7"/>
      <c r="B365" s="7"/>
      <c r="C365" s="7"/>
      <c r="D365" s="7"/>
      <c r="E365" s="7"/>
      <c r="F365" s="7"/>
      <c r="H365" s="7"/>
      <c r="I365" s="75"/>
      <c r="J365" s="7"/>
      <c r="K365" s="75"/>
      <c r="L365" s="7"/>
      <c r="M365" s="75"/>
    </row>
    <row r="366">
      <c r="A366" s="7"/>
      <c r="B366" s="7"/>
      <c r="C366" s="7"/>
      <c r="D366" s="7"/>
      <c r="E366" s="7"/>
      <c r="F366" s="7"/>
      <c r="H366" s="7"/>
      <c r="I366" s="75"/>
      <c r="J366" s="7"/>
      <c r="K366" s="75"/>
      <c r="L366" s="7"/>
      <c r="M366" s="75"/>
    </row>
    <row r="367">
      <c r="A367" s="7"/>
      <c r="B367" s="7"/>
      <c r="C367" s="7"/>
      <c r="D367" s="7"/>
      <c r="E367" s="7"/>
      <c r="F367" s="7"/>
      <c r="H367" s="7"/>
      <c r="I367" s="75"/>
      <c r="J367" s="7"/>
      <c r="K367" s="75"/>
      <c r="L367" s="7"/>
      <c r="M367" s="75"/>
    </row>
    <row r="368">
      <c r="A368" s="7"/>
      <c r="B368" s="7"/>
      <c r="C368" s="7"/>
      <c r="D368" s="7"/>
      <c r="E368" s="7"/>
      <c r="F368" s="7"/>
      <c r="H368" s="7"/>
      <c r="I368" s="75"/>
      <c r="J368" s="7"/>
      <c r="K368" s="75"/>
      <c r="L368" s="7"/>
      <c r="M368" s="75"/>
    </row>
    <row r="369">
      <c r="A369" s="7"/>
      <c r="B369" s="7"/>
      <c r="C369" s="7"/>
      <c r="D369" s="7"/>
      <c r="E369" s="7"/>
      <c r="F369" s="7"/>
      <c r="H369" s="7"/>
      <c r="I369" s="75"/>
      <c r="J369" s="7"/>
      <c r="K369" s="75"/>
      <c r="L369" s="7"/>
      <c r="M369" s="75"/>
    </row>
    <row r="370">
      <c r="A370" s="7"/>
      <c r="B370" s="7"/>
      <c r="C370" s="7"/>
      <c r="D370" s="7"/>
      <c r="E370" s="7"/>
      <c r="F370" s="7"/>
      <c r="H370" s="7"/>
      <c r="I370" s="75"/>
      <c r="J370" s="7"/>
      <c r="K370" s="75"/>
      <c r="L370" s="7"/>
      <c r="M370" s="75"/>
    </row>
    <row r="371">
      <c r="A371" s="7"/>
      <c r="B371" s="7"/>
      <c r="C371" s="7"/>
      <c r="D371" s="7"/>
      <c r="E371" s="7"/>
      <c r="F371" s="7"/>
      <c r="H371" s="7"/>
      <c r="I371" s="75"/>
      <c r="J371" s="7"/>
      <c r="K371" s="75"/>
      <c r="L371" s="7"/>
      <c r="M371" s="75"/>
    </row>
    <row r="372">
      <c r="A372" s="7"/>
      <c r="B372" s="7"/>
      <c r="C372" s="7"/>
      <c r="D372" s="7"/>
      <c r="E372" s="7"/>
      <c r="F372" s="7"/>
      <c r="H372" s="7"/>
      <c r="I372" s="75"/>
      <c r="J372" s="7"/>
      <c r="K372" s="75"/>
      <c r="L372" s="7"/>
      <c r="M372" s="75"/>
    </row>
    <row r="373">
      <c r="A373" s="7"/>
      <c r="B373" s="7"/>
      <c r="C373" s="7"/>
      <c r="D373" s="7"/>
      <c r="E373" s="7"/>
      <c r="F373" s="7"/>
      <c r="H373" s="7"/>
      <c r="I373" s="75"/>
      <c r="J373" s="7"/>
      <c r="K373" s="75"/>
      <c r="L373" s="7"/>
      <c r="M373" s="75"/>
    </row>
    <row r="374">
      <c r="A374" s="7"/>
      <c r="B374" s="7"/>
      <c r="C374" s="7"/>
      <c r="D374" s="7"/>
      <c r="E374" s="7"/>
      <c r="F374" s="7"/>
      <c r="H374" s="7"/>
      <c r="I374" s="75"/>
      <c r="J374" s="7"/>
      <c r="K374" s="75"/>
      <c r="L374" s="7"/>
      <c r="M374" s="75"/>
    </row>
    <row r="375">
      <c r="A375" s="7"/>
      <c r="B375" s="7"/>
      <c r="C375" s="7"/>
      <c r="D375" s="7"/>
      <c r="E375" s="7"/>
      <c r="F375" s="7"/>
      <c r="H375" s="7"/>
      <c r="I375" s="75"/>
      <c r="J375" s="7"/>
      <c r="K375" s="75"/>
      <c r="L375" s="7"/>
      <c r="M375" s="75"/>
    </row>
    <row r="376">
      <c r="A376" s="7"/>
      <c r="B376" s="7"/>
      <c r="C376" s="7"/>
      <c r="D376" s="7"/>
      <c r="E376" s="7"/>
      <c r="F376" s="7"/>
      <c r="H376" s="7"/>
      <c r="I376" s="75"/>
      <c r="J376" s="7"/>
      <c r="K376" s="75"/>
      <c r="L376" s="7"/>
      <c r="M376" s="75"/>
    </row>
    <row r="377">
      <c r="A377" s="7"/>
      <c r="B377" s="7"/>
      <c r="C377" s="7"/>
      <c r="D377" s="7"/>
      <c r="E377" s="7"/>
      <c r="F377" s="7"/>
      <c r="H377" s="7"/>
      <c r="I377" s="75"/>
      <c r="J377" s="7"/>
      <c r="K377" s="75"/>
      <c r="L377" s="7"/>
      <c r="M377" s="75"/>
    </row>
    <row r="378">
      <c r="A378" s="7"/>
      <c r="B378" s="7"/>
      <c r="C378" s="7"/>
      <c r="D378" s="7"/>
      <c r="E378" s="7"/>
      <c r="F378" s="7"/>
      <c r="H378" s="7"/>
      <c r="I378" s="75"/>
      <c r="J378" s="7"/>
      <c r="K378" s="75"/>
      <c r="L378" s="7"/>
      <c r="M378" s="75"/>
    </row>
    <row r="379">
      <c r="A379" s="7"/>
      <c r="B379" s="7"/>
      <c r="C379" s="7"/>
      <c r="D379" s="7"/>
      <c r="E379" s="7"/>
      <c r="F379" s="7"/>
      <c r="H379" s="7"/>
      <c r="I379" s="75"/>
      <c r="J379" s="7"/>
      <c r="K379" s="75"/>
      <c r="L379" s="7"/>
      <c r="M379" s="75"/>
    </row>
    <row r="380">
      <c r="A380" s="7"/>
      <c r="B380" s="7"/>
      <c r="C380" s="7"/>
      <c r="D380" s="7"/>
      <c r="E380" s="7"/>
      <c r="F380" s="7"/>
      <c r="H380" s="7"/>
      <c r="I380" s="75"/>
      <c r="J380" s="7"/>
      <c r="K380" s="75"/>
      <c r="L380" s="7"/>
      <c r="M380" s="75"/>
    </row>
    <row r="381">
      <c r="A381" s="7"/>
      <c r="B381" s="7"/>
      <c r="C381" s="7"/>
      <c r="D381" s="7"/>
      <c r="E381" s="7"/>
      <c r="F381" s="7"/>
      <c r="H381" s="7"/>
      <c r="I381" s="75"/>
      <c r="J381" s="7"/>
      <c r="K381" s="75"/>
      <c r="L381" s="7"/>
      <c r="M381" s="75"/>
    </row>
    <row r="382">
      <c r="A382" s="7"/>
      <c r="B382" s="7"/>
      <c r="C382" s="7"/>
      <c r="D382" s="7"/>
      <c r="E382" s="7"/>
      <c r="F382" s="7"/>
      <c r="H382" s="7"/>
      <c r="I382" s="75"/>
      <c r="J382" s="7"/>
      <c r="K382" s="75"/>
      <c r="L382" s="7"/>
      <c r="M382" s="75"/>
    </row>
    <row r="383">
      <c r="A383" s="7"/>
      <c r="B383" s="7"/>
      <c r="C383" s="7"/>
      <c r="D383" s="7"/>
      <c r="E383" s="7"/>
      <c r="F383" s="7"/>
      <c r="H383" s="7"/>
      <c r="I383" s="75"/>
      <c r="J383" s="7"/>
      <c r="K383" s="75"/>
      <c r="L383" s="7"/>
      <c r="M383" s="75"/>
    </row>
    <row r="384">
      <c r="A384" s="7"/>
      <c r="B384" s="7"/>
      <c r="C384" s="7"/>
      <c r="D384" s="7"/>
      <c r="E384" s="7"/>
      <c r="F384" s="7"/>
      <c r="H384" s="7"/>
      <c r="I384" s="75"/>
      <c r="J384" s="7"/>
      <c r="K384" s="75"/>
      <c r="L384" s="7"/>
      <c r="M384" s="75"/>
    </row>
    <row r="385">
      <c r="A385" s="7"/>
      <c r="B385" s="7"/>
      <c r="C385" s="7"/>
      <c r="D385" s="7"/>
      <c r="E385" s="7"/>
      <c r="F385" s="7"/>
      <c r="H385" s="7"/>
      <c r="I385" s="75"/>
      <c r="J385" s="7"/>
      <c r="K385" s="75"/>
      <c r="L385" s="7"/>
      <c r="M385" s="75"/>
    </row>
    <row r="386">
      <c r="A386" s="7"/>
      <c r="B386" s="7"/>
      <c r="C386" s="7"/>
      <c r="D386" s="7"/>
      <c r="E386" s="7"/>
      <c r="F386" s="7"/>
      <c r="H386" s="7"/>
      <c r="I386" s="75"/>
      <c r="J386" s="7"/>
      <c r="K386" s="75"/>
      <c r="L386" s="7"/>
      <c r="M386" s="75"/>
    </row>
    <row r="387">
      <c r="A387" s="7"/>
      <c r="B387" s="7"/>
      <c r="C387" s="7"/>
      <c r="D387" s="7"/>
      <c r="E387" s="7"/>
      <c r="F387" s="7"/>
      <c r="H387" s="7"/>
      <c r="I387" s="75"/>
      <c r="J387" s="7"/>
      <c r="K387" s="75"/>
      <c r="L387" s="7"/>
      <c r="M387" s="75"/>
    </row>
    <row r="388">
      <c r="A388" s="7"/>
      <c r="B388" s="7"/>
      <c r="C388" s="7"/>
      <c r="D388" s="7"/>
      <c r="E388" s="7"/>
      <c r="F388" s="7"/>
      <c r="H388" s="7"/>
      <c r="I388" s="75"/>
      <c r="J388" s="7"/>
      <c r="K388" s="75"/>
      <c r="L388" s="7"/>
      <c r="M388" s="75"/>
    </row>
    <row r="389">
      <c r="A389" s="7"/>
      <c r="B389" s="7"/>
      <c r="C389" s="7"/>
      <c r="D389" s="7"/>
      <c r="E389" s="7"/>
      <c r="F389" s="7"/>
      <c r="H389" s="7"/>
      <c r="I389" s="75"/>
      <c r="J389" s="7"/>
      <c r="K389" s="75"/>
      <c r="L389" s="7"/>
      <c r="M389" s="75"/>
    </row>
    <row r="390">
      <c r="A390" s="7"/>
      <c r="B390" s="7"/>
      <c r="C390" s="7"/>
      <c r="D390" s="7"/>
      <c r="E390" s="7"/>
      <c r="F390" s="7"/>
      <c r="H390" s="7"/>
      <c r="I390" s="75"/>
      <c r="J390" s="7"/>
      <c r="K390" s="75"/>
      <c r="L390" s="7"/>
      <c r="M390" s="75"/>
    </row>
    <row r="391">
      <c r="A391" s="7"/>
      <c r="B391" s="7"/>
      <c r="C391" s="7"/>
      <c r="D391" s="7"/>
      <c r="E391" s="7"/>
      <c r="F391" s="7"/>
      <c r="H391" s="7"/>
      <c r="I391" s="75"/>
      <c r="J391" s="7"/>
      <c r="K391" s="75"/>
      <c r="L391" s="7"/>
      <c r="M391" s="75"/>
    </row>
    <row r="392">
      <c r="A392" s="7"/>
      <c r="B392" s="7"/>
      <c r="C392" s="7"/>
      <c r="D392" s="7"/>
      <c r="E392" s="7"/>
      <c r="F392" s="7"/>
      <c r="H392" s="7"/>
      <c r="I392" s="75"/>
      <c r="J392" s="7"/>
      <c r="K392" s="75"/>
      <c r="L392" s="7"/>
      <c r="M392" s="75"/>
    </row>
    <row r="393">
      <c r="A393" s="7"/>
      <c r="B393" s="7"/>
      <c r="C393" s="7"/>
      <c r="D393" s="7"/>
      <c r="E393" s="7"/>
      <c r="F393" s="7"/>
      <c r="H393" s="7"/>
      <c r="I393" s="75"/>
      <c r="J393" s="7"/>
      <c r="K393" s="75"/>
      <c r="L393" s="7"/>
      <c r="M393" s="75"/>
    </row>
    <row r="394">
      <c r="A394" s="7"/>
      <c r="B394" s="7"/>
      <c r="C394" s="7"/>
      <c r="D394" s="7"/>
      <c r="E394" s="7"/>
      <c r="F394" s="7"/>
      <c r="H394" s="7"/>
      <c r="I394" s="75"/>
      <c r="J394" s="7"/>
      <c r="K394" s="75"/>
      <c r="L394" s="7"/>
      <c r="M394" s="75"/>
    </row>
    <row r="395">
      <c r="A395" s="7"/>
      <c r="B395" s="7"/>
      <c r="C395" s="7"/>
      <c r="D395" s="7"/>
      <c r="E395" s="7"/>
      <c r="F395" s="7"/>
      <c r="H395" s="7"/>
      <c r="I395" s="75"/>
      <c r="J395" s="7"/>
      <c r="K395" s="75"/>
      <c r="L395" s="7"/>
      <c r="M395" s="75"/>
    </row>
    <row r="396">
      <c r="A396" s="7"/>
      <c r="B396" s="7"/>
      <c r="C396" s="7"/>
      <c r="D396" s="7"/>
      <c r="E396" s="7"/>
      <c r="F396" s="7"/>
      <c r="H396" s="7"/>
      <c r="I396" s="75"/>
      <c r="J396" s="7"/>
      <c r="K396" s="75"/>
      <c r="L396" s="7"/>
      <c r="M396" s="75"/>
    </row>
    <row r="397">
      <c r="A397" s="7"/>
      <c r="B397" s="7"/>
      <c r="C397" s="7"/>
      <c r="D397" s="7"/>
      <c r="E397" s="7"/>
      <c r="F397" s="7"/>
      <c r="H397" s="7"/>
      <c r="I397" s="75"/>
      <c r="J397" s="7"/>
      <c r="K397" s="75"/>
      <c r="L397" s="7"/>
      <c r="M397" s="75"/>
    </row>
    <row r="398">
      <c r="A398" s="7"/>
      <c r="B398" s="7"/>
      <c r="C398" s="7"/>
      <c r="D398" s="7"/>
      <c r="E398" s="7"/>
      <c r="F398" s="7"/>
      <c r="H398" s="7"/>
      <c r="I398" s="75"/>
      <c r="J398" s="7"/>
      <c r="K398" s="75"/>
      <c r="L398" s="7"/>
      <c r="M398" s="75"/>
    </row>
    <row r="399">
      <c r="A399" s="7"/>
      <c r="B399" s="7"/>
      <c r="C399" s="7"/>
      <c r="D399" s="7"/>
      <c r="E399" s="7"/>
      <c r="F399" s="7"/>
      <c r="H399" s="7"/>
      <c r="I399" s="75"/>
      <c r="J399" s="7"/>
      <c r="K399" s="75"/>
      <c r="L399" s="7"/>
      <c r="M399" s="75"/>
    </row>
    <row r="400">
      <c r="A400" s="7"/>
      <c r="B400" s="7"/>
      <c r="C400" s="7"/>
      <c r="D400" s="7"/>
      <c r="E400" s="7"/>
      <c r="F400" s="7"/>
      <c r="H400" s="7"/>
      <c r="I400" s="75"/>
      <c r="J400" s="7"/>
      <c r="K400" s="75"/>
      <c r="L400" s="7"/>
      <c r="M400" s="75"/>
    </row>
    <row r="401">
      <c r="A401" s="7"/>
      <c r="B401" s="7"/>
      <c r="C401" s="7"/>
      <c r="D401" s="7"/>
      <c r="E401" s="7"/>
      <c r="F401" s="7"/>
      <c r="H401" s="7"/>
      <c r="I401" s="75"/>
      <c r="J401" s="7"/>
      <c r="K401" s="75"/>
      <c r="L401" s="7"/>
      <c r="M401" s="75"/>
    </row>
    <row r="402">
      <c r="A402" s="7"/>
      <c r="B402" s="7"/>
      <c r="C402" s="7"/>
      <c r="D402" s="7"/>
      <c r="E402" s="7"/>
      <c r="F402" s="7"/>
      <c r="H402" s="7"/>
      <c r="I402" s="75"/>
      <c r="J402" s="7"/>
      <c r="K402" s="75"/>
      <c r="L402" s="7"/>
      <c r="M402" s="75"/>
    </row>
    <row r="403">
      <c r="A403" s="7"/>
      <c r="B403" s="7"/>
      <c r="C403" s="7"/>
      <c r="D403" s="7"/>
      <c r="E403" s="7"/>
      <c r="F403" s="7"/>
      <c r="H403" s="7"/>
      <c r="I403" s="75"/>
      <c r="J403" s="7"/>
      <c r="K403" s="75"/>
      <c r="L403" s="7"/>
      <c r="M403" s="75"/>
    </row>
    <row r="404">
      <c r="A404" s="7"/>
      <c r="B404" s="7"/>
      <c r="C404" s="7"/>
      <c r="D404" s="7"/>
      <c r="E404" s="7"/>
      <c r="F404" s="7"/>
      <c r="H404" s="7"/>
      <c r="I404" s="75"/>
      <c r="J404" s="7"/>
      <c r="K404" s="75"/>
      <c r="L404" s="7"/>
      <c r="M404" s="75"/>
    </row>
    <row r="405">
      <c r="A405" s="7"/>
      <c r="B405" s="7"/>
      <c r="C405" s="7"/>
      <c r="D405" s="7"/>
      <c r="E405" s="7"/>
      <c r="F405" s="7"/>
      <c r="H405" s="7"/>
      <c r="I405" s="75"/>
      <c r="J405" s="7"/>
      <c r="K405" s="75"/>
      <c r="L405" s="7"/>
      <c r="M405" s="75"/>
    </row>
    <row r="406">
      <c r="A406" s="7"/>
      <c r="B406" s="7"/>
      <c r="C406" s="7"/>
      <c r="D406" s="7"/>
      <c r="E406" s="7"/>
      <c r="F406" s="7"/>
      <c r="H406" s="7"/>
      <c r="I406" s="75"/>
      <c r="J406" s="7"/>
      <c r="K406" s="75"/>
      <c r="L406" s="7"/>
      <c r="M406" s="75"/>
    </row>
    <row r="407">
      <c r="A407" s="7"/>
      <c r="B407" s="7"/>
      <c r="C407" s="7"/>
      <c r="D407" s="7"/>
      <c r="E407" s="7"/>
      <c r="F407" s="7"/>
      <c r="H407" s="7"/>
      <c r="I407" s="75"/>
      <c r="J407" s="7"/>
      <c r="K407" s="75"/>
      <c r="L407" s="7"/>
      <c r="M407" s="75"/>
    </row>
    <row r="408">
      <c r="A408" s="7"/>
      <c r="B408" s="7"/>
      <c r="C408" s="7"/>
      <c r="D408" s="7"/>
      <c r="E408" s="7"/>
      <c r="F408" s="7"/>
      <c r="H408" s="7"/>
      <c r="I408" s="75"/>
      <c r="J408" s="7"/>
      <c r="K408" s="75"/>
      <c r="L408" s="7"/>
      <c r="M408" s="75"/>
    </row>
    <row r="409">
      <c r="A409" s="7"/>
      <c r="B409" s="7"/>
      <c r="C409" s="7"/>
      <c r="D409" s="7"/>
      <c r="E409" s="7"/>
      <c r="F409" s="7"/>
      <c r="H409" s="7"/>
      <c r="I409" s="75"/>
      <c r="J409" s="7"/>
      <c r="K409" s="75"/>
      <c r="L409" s="7"/>
      <c r="M409" s="75"/>
    </row>
    <row r="410">
      <c r="A410" s="7"/>
      <c r="B410" s="7"/>
      <c r="C410" s="7"/>
      <c r="D410" s="7"/>
      <c r="E410" s="7"/>
      <c r="F410" s="7"/>
      <c r="H410" s="7"/>
      <c r="I410" s="75"/>
      <c r="J410" s="7"/>
      <c r="K410" s="75"/>
      <c r="L410" s="7"/>
      <c r="M410" s="75"/>
    </row>
    <row r="411">
      <c r="A411" s="7"/>
      <c r="B411" s="7"/>
      <c r="C411" s="7"/>
      <c r="D411" s="7"/>
      <c r="E411" s="7"/>
      <c r="F411" s="7"/>
      <c r="H411" s="7"/>
      <c r="I411" s="75"/>
      <c r="J411" s="7"/>
      <c r="K411" s="75"/>
      <c r="L411" s="7"/>
      <c r="M411" s="75"/>
    </row>
    <row r="412">
      <c r="A412" s="7"/>
      <c r="B412" s="7"/>
      <c r="C412" s="7"/>
      <c r="D412" s="7"/>
      <c r="E412" s="7"/>
      <c r="F412" s="7"/>
      <c r="H412" s="7"/>
      <c r="I412" s="75"/>
      <c r="J412" s="7"/>
      <c r="K412" s="75"/>
      <c r="L412" s="7"/>
      <c r="M412" s="75"/>
    </row>
    <row r="413">
      <c r="A413" s="7"/>
      <c r="B413" s="7"/>
      <c r="C413" s="7"/>
      <c r="D413" s="7"/>
      <c r="E413" s="7"/>
      <c r="F413" s="7"/>
      <c r="H413" s="7"/>
      <c r="I413" s="75"/>
      <c r="J413" s="7"/>
      <c r="K413" s="75"/>
      <c r="L413" s="7"/>
      <c r="M413" s="75"/>
    </row>
    <row r="414">
      <c r="A414" s="7"/>
      <c r="B414" s="7"/>
      <c r="C414" s="7"/>
      <c r="D414" s="7"/>
      <c r="E414" s="7"/>
      <c r="F414" s="7"/>
      <c r="H414" s="7"/>
      <c r="I414" s="75"/>
      <c r="J414" s="7"/>
      <c r="K414" s="75"/>
      <c r="L414" s="7"/>
      <c r="M414" s="75"/>
    </row>
    <row r="415">
      <c r="A415" s="7"/>
      <c r="B415" s="7"/>
      <c r="C415" s="7"/>
      <c r="D415" s="7"/>
      <c r="E415" s="7"/>
      <c r="F415" s="7"/>
      <c r="H415" s="7"/>
      <c r="I415" s="75"/>
      <c r="J415" s="7"/>
      <c r="K415" s="75"/>
      <c r="L415" s="7"/>
      <c r="M415" s="75"/>
    </row>
    <row r="416">
      <c r="A416" s="7"/>
      <c r="B416" s="7"/>
      <c r="C416" s="7"/>
      <c r="D416" s="7"/>
      <c r="E416" s="7"/>
      <c r="F416" s="7"/>
      <c r="H416" s="7"/>
      <c r="I416" s="75"/>
      <c r="J416" s="7"/>
      <c r="K416" s="75"/>
      <c r="L416" s="7"/>
      <c r="M416" s="75"/>
    </row>
    <row r="417">
      <c r="A417" s="7"/>
      <c r="B417" s="7"/>
      <c r="C417" s="7"/>
      <c r="D417" s="7"/>
      <c r="E417" s="7"/>
      <c r="F417" s="7"/>
      <c r="H417" s="7"/>
      <c r="I417" s="75"/>
      <c r="J417" s="7"/>
      <c r="K417" s="75"/>
      <c r="L417" s="7"/>
      <c r="M417" s="75"/>
    </row>
    <row r="418">
      <c r="A418" s="7"/>
      <c r="B418" s="7"/>
      <c r="C418" s="7"/>
      <c r="D418" s="7"/>
      <c r="E418" s="7"/>
      <c r="F418" s="7"/>
      <c r="H418" s="7"/>
      <c r="I418" s="75"/>
      <c r="J418" s="7"/>
      <c r="K418" s="75"/>
      <c r="L418" s="7"/>
      <c r="M418" s="75"/>
    </row>
    <row r="419">
      <c r="A419" s="7"/>
      <c r="B419" s="7"/>
      <c r="C419" s="7"/>
      <c r="D419" s="7"/>
      <c r="E419" s="7"/>
      <c r="F419" s="7"/>
      <c r="H419" s="7"/>
      <c r="I419" s="75"/>
      <c r="J419" s="7"/>
      <c r="K419" s="75"/>
      <c r="L419" s="7"/>
      <c r="M419" s="75"/>
    </row>
    <row r="420">
      <c r="A420" s="7"/>
      <c r="B420" s="7"/>
      <c r="C420" s="7"/>
      <c r="D420" s="7"/>
      <c r="E420" s="7"/>
      <c r="F420" s="7"/>
      <c r="H420" s="7"/>
      <c r="I420" s="75"/>
      <c r="J420" s="7"/>
      <c r="K420" s="75"/>
      <c r="L420" s="7"/>
      <c r="M420" s="75"/>
    </row>
    <row r="421">
      <c r="A421" s="7"/>
      <c r="B421" s="7"/>
      <c r="C421" s="7"/>
      <c r="D421" s="7"/>
      <c r="E421" s="7"/>
      <c r="F421" s="7"/>
      <c r="H421" s="7"/>
      <c r="I421" s="75"/>
      <c r="J421" s="7"/>
      <c r="K421" s="75"/>
      <c r="L421" s="7"/>
      <c r="M421" s="75"/>
    </row>
    <row r="422">
      <c r="A422" s="7"/>
      <c r="B422" s="7"/>
      <c r="C422" s="7"/>
      <c r="D422" s="7"/>
      <c r="E422" s="7"/>
      <c r="F422" s="7"/>
      <c r="H422" s="7"/>
      <c r="I422" s="75"/>
      <c r="J422" s="7"/>
      <c r="K422" s="75"/>
      <c r="L422" s="7"/>
      <c r="M422" s="75"/>
    </row>
    <row r="423">
      <c r="A423" s="7"/>
      <c r="B423" s="7"/>
      <c r="C423" s="7"/>
      <c r="D423" s="7"/>
      <c r="E423" s="7"/>
      <c r="F423" s="7"/>
      <c r="H423" s="7"/>
      <c r="I423" s="75"/>
      <c r="J423" s="7"/>
      <c r="K423" s="75"/>
      <c r="L423" s="7"/>
      <c r="M423" s="75"/>
    </row>
    <row r="424">
      <c r="A424" s="7"/>
      <c r="B424" s="7"/>
      <c r="C424" s="7"/>
      <c r="D424" s="7"/>
      <c r="E424" s="7"/>
      <c r="F424" s="7"/>
      <c r="H424" s="7"/>
      <c r="I424" s="75"/>
      <c r="J424" s="7"/>
      <c r="K424" s="75"/>
      <c r="L424" s="7"/>
      <c r="M424" s="75"/>
    </row>
    <row r="425">
      <c r="A425" s="7"/>
      <c r="B425" s="7"/>
      <c r="C425" s="7"/>
      <c r="D425" s="7"/>
      <c r="E425" s="7"/>
      <c r="F425" s="7"/>
      <c r="H425" s="7"/>
      <c r="I425" s="75"/>
      <c r="J425" s="7"/>
      <c r="K425" s="75"/>
      <c r="L425" s="7"/>
      <c r="M425" s="75"/>
    </row>
    <row r="426">
      <c r="A426" s="7"/>
      <c r="B426" s="7"/>
      <c r="C426" s="7"/>
      <c r="D426" s="7"/>
      <c r="E426" s="7"/>
      <c r="F426" s="7"/>
      <c r="H426" s="7"/>
      <c r="I426" s="75"/>
      <c r="J426" s="7"/>
      <c r="K426" s="75"/>
      <c r="L426" s="7"/>
      <c r="M426" s="75"/>
    </row>
    <row r="427">
      <c r="A427" s="7"/>
      <c r="B427" s="7"/>
      <c r="C427" s="7"/>
      <c r="D427" s="7"/>
      <c r="E427" s="7"/>
      <c r="F427" s="7"/>
      <c r="H427" s="7"/>
      <c r="I427" s="75"/>
      <c r="J427" s="7"/>
      <c r="K427" s="75"/>
      <c r="L427" s="7"/>
      <c r="M427" s="75"/>
    </row>
    <row r="428">
      <c r="A428" s="7"/>
      <c r="B428" s="7"/>
      <c r="C428" s="7"/>
      <c r="D428" s="7"/>
      <c r="E428" s="7"/>
      <c r="F428" s="7"/>
      <c r="H428" s="7"/>
      <c r="I428" s="75"/>
      <c r="J428" s="7"/>
      <c r="K428" s="75"/>
      <c r="L428" s="7"/>
      <c r="M428" s="75"/>
    </row>
    <row r="429">
      <c r="A429" s="7"/>
      <c r="B429" s="7"/>
      <c r="C429" s="7"/>
      <c r="D429" s="7"/>
      <c r="E429" s="7"/>
      <c r="F429" s="7"/>
      <c r="H429" s="7"/>
      <c r="I429" s="75"/>
      <c r="J429" s="7"/>
      <c r="K429" s="75"/>
      <c r="L429" s="7"/>
      <c r="M429" s="75"/>
    </row>
    <row r="430">
      <c r="A430" s="7"/>
      <c r="B430" s="7"/>
      <c r="C430" s="7"/>
      <c r="D430" s="7"/>
      <c r="E430" s="7"/>
      <c r="F430" s="7"/>
      <c r="H430" s="7"/>
      <c r="I430" s="75"/>
      <c r="J430" s="7"/>
      <c r="K430" s="75"/>
      <c r="L430" s="7"/>
      <c r="M430" s="75"/>
    </row>
    <row r="431">
      <c r="A431" s="7"/>
      <c r="B431" s="7"/>
      <c r="C431" s="7"/>
      <c r="D431" s="7"/>
      <c r="E431" s="7"/>
      <c r="F431" s="7"/>
      <c r="H431" s="7"/>
      <c r="I431" s="75"/>
      <c r="J431" s="7"/>
      <c r="K431" s="75"/>
      <c r="L431" s="7"/>
      <c r="M431" s="75"/>
    </row>
    <row r="432">
      <c r="A432" s="7"/>
      <c r="B432" s="7"/>
      <c r="C432" s="7"/>
      <c r="D432" s="7"/>
      <c r="E432" s="7"/>
      <c r="F432" s="7"/>
      <c r="H432" s="7"/>
      <c r="I432" s="75"/>
      <c r="J432" s="7"/>
      <c r="K432" s="75"/>
      <c r="L432" s="7"/>
      <c r="M432" s="75"/>
    </row>
    <row r="433">
      <c r="A433" s="7"/>
      <c r="B433" s="7"/>
      <c r="C433" s="7"/>
      <c r="D433" s="7"/>
      <c r="E433" s="7"/>
      <c r="F433" s="7"/>
      <c r="H433" s="7"/>
      <c r="I433" s="75"/>
      <c r="J433" s="7"/>
      <c r="K433" s="75"/>
      <c r="L433" s="7"/>
      <c r="M433" s="75"/>
    </row>
    <row r="434">
      <c r="A434" s="7"/>
      <c r="B434" s="7"/>
      <c r="C434" s="7"/>
      <c r="D434" s="7"/>
      <c r="E434" s="7"/>
      <c r="F434" s="7"/>
      <c r="H434" s="7"/>
      <c r="I434" s="75"/>
      <c r="J434" s="7"/>
      <c r="K434" s="75"/>
      <c r="L434" s="7"/>
      <c r="M434" s="75"/>
    </row>
    <row r="435">
      <c r="A435" s="7"/>
      <c r="B435" s="7"/>
      <c r="C435" s="7"/>
      <c r="D435" s="7"/>
      <c r="E435" s="7"/>
      <c r="F435" s="7"/>
      <c r="H435" s="7"/>
      <c r="I435" s="75"/>
      <c r="J435" s="7"/>
      <c r="K435" s="75"/>
      <c r="L435" s="7"/>
      <c r="M435" s="75"/>
    </row>
    <row r="436">
      <c r="A436" s="7"/>
      <c r="B436" s="7"/>
      <c r="C436" s="7"/>
      <c r="D436" s="7"/>
      <c r="E436" s="7"/>
      <c r="F436" s="7"/>
      <c r="H436" s="7"/>
      <c r="I436" s="75"/>
      <c r="J436" s="7"/>
      <c r="K436" s="75"/>
      <c r="L436" s="7"/>
      <c r="M436" s="75"/>
    </row>
    <row r="437">
      <c r="A437" s="7"/>
      <c r="B437" s="7"/>
      <c r="C437" s="7"/>
      <c r="D437" s="7"/>
      <c r="E437" s="7"/>
      <c r="F437" s="7"/>
      <c r="H437" s="7"/>
      <c r="I437" s="75"/>
      <c r="J437" s="7"/>
      <c r="K437" s="75"/>
      <c r="L437" s="7"/>
      <c r="M437" s="75"/>
    </row>
    <row r="438">
      <c r="A438" s="7"/>
      <c r="B438" s="7"/>
      <c r="C438" s="7"/>
      <c r="D438" s="7"/>
      <c r="E438" s="7"/>
      <c r="F438" s="7"/>
      <c r="H438" s="7"/>
      <c r="I438" s="75"/>
      <c r="J438" s="7"/>
      <c r="K438" s="75"/>
      <c r="L438" s="7"/>
      <c r="M438" s="75"/>
    </row>
    <row r="439">
      <c r="A439" s="7"/>
      <c r="B439" s="7"/>
      <c r="C439" s="7"/>
      <c r="D439" s="7"/>
      <c r="E439" s="7"/>
      <c r="F439" s="7"/>
      <c r="H439" s="7"/>
      <c r="I439" s="75"/>
      <c r="J439" s="7"/>
      <c r="K439" s="75"/>
      <c r="L439" s="7"/>
      <c r="M439" s="75"/>
    </row>
    <row r="440">
      <c r="A440" s="7"/>
      <c r="B440" s="7"/>
      <c r="C440" s="7"/>
      <c r="D440" s="7"/>
      <c r="E440" s="7"/>
      <c r="F440" s="7"/>
      <c r="H440" s="7"/>
      <c r="I440" s="75"/>
      <c r="J440" s="7"/>
      <c r="K440" s="75"/>
      <c r="L440" s="7"/>
      <c r="M440" s="75"/>
    </row>
    <row r="441">
      <c r="A441" s="7"/>
      <c r="B441" s="7"/>
      <c r="C441" s="7"/>
      <c r="D441" s="7"/>
      <c r="E441" s="7"/>
      <c r="F441" s="7"/>
      <c r="H441" s="7"/>
      <c r="I441" s="75"/>
      <c r="J441" s="7"/>
      <c r="K441" s="75"/>
      <c r="L441" s="7"/>
      <c r="M441" s="75"/>
    </row>
    <row r="442">
      <c r="A442" s="7"/>
      <c r="B442" s="7"/>
      <c r="C442" s="7"/>
      <c r="D442" s="7"/>
      <c r="E442" s="7"/>
      <c r="F442" s="7"/>
      <c r="H442" s="7"/>
      <c r="I442" s="75"/>
      <c r="J442" s="7"/>
      <c r="K442" s="75"/>
      <c r="L442" s="7"/>
      <c r="M442" s="75"/>
    </row>
    <row r="443">
      <c r="A443" s="7"/>
      <c r="B443" s="7"/>
      <c r="C443" s="7"/>
      <c r="D443" s="7"/>
      <c r="E443" s="7"/>
      <c r="F443" s="7"/>
      <c r="H443" s="7"/>
      <c r="I443" s="75"/>
      <c r="J443" s="7"/>
      <c r="K443" s="75"/>
      <c r="L443" s="7"/>
      <c r="M443" s="75"/>
    </row>
    <row r="444">
      <c r="A444" s="7"/>
      <c r="B444" s="7"/>
      <c r="C444" s="7"/>
      <c r="D444" s="7"/>
      <c r="E444" s="7"/>
      <c r="F444" s="7"/>
      <c r="H444" s="7"/>
      <c r="I444" s="75"/>
      <c r="J444" s="7"/>
      <c r="K444" s="75"/>
      <c r="L444" s="7"/>
      <c r="M444" s="75"/>
    </row>
    <row r="445">
      <c r="A445" s="7"/>
      <c r="B445" s="7"/>
      <c r="C445" s="7"/>
      <c r="D445" s="7"/>
      <c r="E445" s="7"/>
      <c r="F445" s="7"/>
      <c r="H445" s="7"/>
      <c r="I445" s="75"/>
      <c r="J445" s="7"/>
      <c r="K445" s="75"/>
      <c r="L445" s="7"/>
      <c r="M445" s="75"/>
    </row>
    <row r="446">
      <c r="A446" s="7"/>
      <c r="B446" s="7"/>
      <c r="C446" s="7"/>
      <c r="D446" s="7"/>
      <c r="E446" s="7"/>
      <c r="F446" s="7"/>
      <c r="H446" s="7"/>
      <c r="I446" s="75"/>
      <c r="J446" s="7"/>
      <c r="K446" s="75"/>
      <c r="L446" s="7"/>
      <c r="M446" s="75"/>
    </row>
    <row r="447">
      <c r="A447" s="7"/>
      <c r="B447" s="7"/>
      <c r="C447" s="7"/>
      <c r="D447" s="7"/>
      <c r="E447" s="7"/>
      <c r="F447" s="7"/>
      <c r="H447" s="7"/>
      <c r="I447" s="75"/>
      <c r="J447" s="7"/>
      <c r="K447" s="75"/>
      <c r="L447" s="7"/>
      <c r="M447" s="75"/>
    </row>
    <row r="448">
      <c r="A448" s="7"/>
      <c r="B448" s="7"/>
      <c r="C448" s="7"/>
      <c r="D448" s="7"/>
      <c r="E448" s="7"/>
      <c r="F448" s="7"/>
      <c r="H448" s="7"/>
      <c r="I448" s="75"/>
      <c r="J448" s="7"/>
      <c r="K448" s="75"/>
      <c r="L448" s="7"/>
      <c r="M448" s="75"/>
    </row>
    <row r="449">
      <c r="A449" s="7"/>
      <c r="B449" s="7"/>
      <c r="C449" s="7"/>
      <c r="D449" s="7"/>
      <c r="E449" s="7"/>
      <c r="F449" s="7"/>
      <c r="H449" s="7"/>
      <c r="I449" s="75"/>
      <c r="J449" s="7"/>
      <c r="K449" s="75"/>
      <c r="L449" s="7"/>
      <c r="M449" s="75"/>
    </row>
    <row r="450">
      <c r="A450" s="7"/>
      <c r="B450" s="7"/>
      <c r="C450" s="7"/>
      <c r="D450" s="7"/>
      <c r="E450" s="7"/>
      <c r="F450" s="7"/>
      <c r="H450" s="7"/>
      <c r="I450" s="75"/>
      <c r="J450" s="7"/>
      <c r="K450" s="75"/>
      <c r="L450" s="7"/>
      <c r="M450" s="75"/>
    </row>
    <row r="451">
      <c r="A451" s="7"/>
      <c r="B451" s="7"/>
      <c r="C451" s="7"/>
      <c r="D451" s="7"/>
      <c r="E451" s="7"/>
      <c r="F451" s="7"/>
      <c r="H451" s="7"/>
      <c r="I451" s="75"/>
      <c r="J451" s="7"/>
      <c r="K451" s="75"/>
      <c r="L451" s="7"/>
      <c r="M451" s="75"/>
    </row>
    <row r="452">
      <c r="A452" s="7"/>
      <c r="B452" s="7"/>
      <c r="C452" s="7"/>
      <c r="D452" s="7"/>
      <c r="E452" s="7"/>
      <c r="F452" s="7"/>
      <c r="H452" s="7"/>
      <c r="I452" s="75"/>
      <c r="J452" s="7"/>
      <c r="K452" s="75"/>
      <c r="L452" s="7"/>
      <c r="M452" s="75"/>
    </row>
    <row r="453">
      <c r="A453" s="7"/>
      <c r="B453" s="7"/>
      <c r="C453" s="7"/>
      <c r="D453" s="7"/>
      <c r="E453" s="7"/>
      <c r="F453" s="7"/>
      <c r="H453" s="7"/>
      <c r="I453" s="75"/>
      <c r="J453" s="7"/>
      <c r="K453" s="75"/>
      <c r="L453" s="7"/>
      <c r="M453" s="75"/>
    </row>
    <row r="454">
      <c r="A454" s="7"/>
      <c r="B454" s="7"/>
      <c r="C454" s="7"/>
      <c r="D454" s="7"/>
      <c r="E454" s="7"/>
      <c r="F454" s="7"/>
      <c r="H454" s="7"/>
      <c r="I454" s="75"/>
      <c r="J454" s="7"/>
      <c r="K454" s="75"/>
      <c r="L454" s="7"/>
      <c r="M454" s="75"/>
    </row>
    <row r="455">
      <c r="A455" s="7"/>
      <c r="B455" s="7"/>
      <c r="C455" s="7"/>
      <c r="D455" s="7"/>
      <c r="E455" s="7"/>
      <c r="F455" s="7"/>
      <c r="H455" s="7"/>
      <c r="I455" s="75"/>
      <c r="J455" s="7"/>
      <c r="K455" s="75"/>
      <c r="L455" s="7"/>
      <c r="M455" s="75"/>
    </row>
    <row r="456">
      <c r="A456" s="7"/>
      <c r="B456" s="7"/>
      <c r="C456" s="7"/>
      <c r="D456" s="7"/>
      <c r="E456" s="7"/>
      <c r="F456" s="7"/>
      <c r="H456" s="7"/>
      <c r="I456" s="75"/>
      <c r="J456" s="7"/>
      <c r="K456" s="75"/>
      <c r="L456" s="7"/>
      <c r="M456" s="75"/>
    </row>
    <row r="457">
      <c r="A457" s="7"/>
      <c r="B457" s="7"/>
      <c r="C457" s="7"/>
      <c r="D457" s="7"/>
      <c r="E457" s="7"/>
      <c r="F457" s="7"/>
      <c r="H457" s="7"/>
      <c r="I457" s="75"/>
      <c r="J457" s="7"/>
      <c r="K457" s="75"/>
      <c r="L457" s="7"/>
      <c r="M457" s="75"/>
    </row>
    <row r="458">
      <c r="A458" s="7"/>
      <c r="B458" s="7"/>
      <c r="C458" s="7"/>
      <c r="D458" s="7"/>
      <c r="E458" s="7"/>
      <c r="F458" s="7"/>
      <c r="H458" s="7"/>
      <c r="I458" s="75"/>
      <c r="J458" s="7"/>
      <c r="K458" s="75"/>
      <c r="L458" s="7"/>
      <c r="M458" s="75"/>
    </row>
    <row r="459">
      <c r="A459" s="7"/>
      <c r="B459" s="7"/>
      <c r="C459" s="7"/>
      <c r="D459" s="7"/>
      <c r="E459" s="7"/>
      <c r="F459" s="7"/>
      <c r="H459" s="7"/>
      <c r="I459" s="75"/>
      <c r="J459" s="7"/>
      <c r="K459" s="75"/>
      <c r="L459" s="7"/>
      <c r="M459" s="75"/>
    </row>
    <row r="460">
      <c r="A460" s="7"/>
      <c r="B460" s="7"/>
      <c r="C460" s="7"/>
      <c r="D460" s="7"/>
      <c r="E460" s="7"/>
      <c r="F460" s="7"/>
      <c r="H460" s="7"/>
      <c r="I460" s="75"/>
      <c r="J460" s="7"/>
      <c r="K460" s="75"/>
      <c r="L460" s="7"/>
      <c r="M460" s="75"/>
    </row>
    <row r="461">
      <c r="A461" s="7"/>
      <c r="B461" s="7"/>
      <c r="C461" s="7"/>
      <c r="D461" s="7"/>
      <c r="E461" s="7"/>
      <c r="F461" s="7"/>
      <c r="H461" s="7"/>
      <c r="I461" s="75"/>
      <c r="J461" s="7"/>
      <c r="K461" s="75"/>
      <c r="L461" s="7"/>
      <c r="M461" s="75"/>
    </row>
    <row r="462">
      <c r="A462" s="7"/>
      <c r="B462" s="7"/>
      <c r="C462" s="7"/>
      <c r="D462" s="7"/>
      <c r="E462" s="7"/>
      <c r="F462" s="7"/>
      <c r="H462" s="7"/>
      <c r="I462" s="75"/>
      <c r="J462" s="7"/>
      <c r="K462" s="75"/>
      <c r="L462" s="7"/>
      <c r="M462" s="75"/>
    </row>
    <row r="463">
      <c r="A463" s="7"/>
      <c r="B463" s="7"/>
      <c r="C463" s="7"/>
      <c r="D463" s="7"/>
      <c r="E463" s="7"/>
      <c r="F463" s="7"/>
      <c r="H463" s="7"/>
      <c r="I463" s="75"/>
      <c r="J463" s="7"/>
      <c r="K463" s="75"/>
      <c r="L463" s="7"/>
      <c r="M463" s="75"/>
    </row>
    <row r="464">
      <c r="A464" s="7"/>
      <c r="B464" s="7"/>
      <c r="C464" s="7"/>
      <c r="D464" s="7"/>
      <c r="E464" s="7"/>
      <c r="F464" s="7"/>
      <c r="H464" s="7"/>
      <c r="I464" s="75"/>
      <c r="J464" s="7"/>
      <c r="K464" s="75"/>
      <c r="L464" s="7"/>
      <c r="M464" s="75"/>
    </row>
    <row r="465">
      <c r="A465" s="7"/>
      <c r="B465" s="7"/>
      <c r="C465" s="7"/>
      <c r="D465" s="7"/>
      <c r="E465" s="7"/>
      <c r="F465" s="7"/>
      <c r="H465" s="7"/>
      <c r="I465" s="75"/>
      <c r="J465" s="7"/>
      <c r="K465" s="75"/>
      <c r="L465" s="7"/>
      <c r="M465" s="75"/>
    </row>
    <row r="466">
      <c r="A466" s="7"/>
      <c r="B466" s="7"/>
      <c r="C466" s="7"/>
      <c r="D466" s="7"/>
      <c r="E466" s="7"/>
      <c r="F466" s="7"/>
      <c r="H466" s="7"/>
      <c r="I466" s="75"/>
      <c r="J466" s="7"/>
      <c r="K466" s="75"/>
      <c r="L466" s="7"/>
      <c r="M466" s="75"/>
    </row>
    <row r="467">
      <c r="A467" s="7"/>
      <c r="B467" s="7"/>
      <c r="C467" s="7"/>
      <c r="D467" s="7"/>
      <c r="E467" s="7"/>
      <c r="F467" s="7"/>
      <c r="H467" s="7"/>
      <c r="I467" s="75"/>
      <c r="J467" s="7"/>
      <c r="K467" s="75"/>
      <c r="L467" s="7"/>
      <c r="M467" s="75"/>
    </row>
    <row r="468">
      <c r="A468" s="7"/>
      <c r="B468" s="7"/>
      <c r="C468" s="7"/>
      <c r="D468" s="7"/>
      <c r="E468" s="7"/>
      <c r="F468" s="7"/>
      <c r="H468" s="7"/>
      <c r="I468" s="75"/>
      <c r="J468" s="7"/>
      <c r="K468" s="75"/>
      <c r="L468" s="7"/>
      <c r="M468" s="75"/>
    </row>
    <row r="469">
      <c r="A469" s="7"/>
      <c r="B469" s="7"/>
      <c r="C469" s="7"/>
      <c r="D469" s="7"/>
      <c r="E469" s="7"/>
      <c r="F469" s="7"/>
      <c r="H469" s="7"/>
      <c r="I469" s="75"/>
      <c r="J469" s="7"/>
      <c r="K469" s="75"/>
      <c r="L469" s="7"/>
      <c r="M469" s="75"/>
    </row>
    <row r="470">
      <c r="A470" s="7"/>
      <c r="B470" s="7"/>
      <c r="C470" s="7"/>
      <c r="D470" s="7"/>
      <c r="E470" s="7"/>
      <c r="F470" s="7"/>
      <c r="H470" s="7"/>
      <c r="I470" s="75"/>
      <c r="J470" s="7"/>
      <c r="K470" s="75"/>
      <c r="L470" s="7"/>
      <c r="M470" s="75"/>
    </row>
    <row r="471">
      <c r="A471" s="7"/>
      <c r="B471" s="7"/>
      <c r="C471" s="7"/>
      <c r="D471" s="7"/>
      <c r="E471" s="7"/>
      <c r="F471" s="7"/>
      <c r="H471" s="7"/>
      <c r="I471" s="75"/>
      <c r="J471" s="7"/>
      <c r="K471" s="75"/>
      <c r="L471" s="7"/>
      <c r="M471" s="75"/>
    </row>
    <row r="472">
      <c r="A472" s="7"/>
      <c r="B472" s="7"/>
      <c r="C472" s="7"/>
      <c r="D472" s="7"/>
      <c r="E472" s="7"/>
      <c r="F472" s="7"/>
      <c r="H472" s="7"/>
      <c r="I472" s="75"/>
      <c r="J472" s="7"/>
      <c r="K472" s="75"/>
      <c r="L472" s="7"/>
      <c r="M472" s="75"/>
    </row>
    <row r="473">
      <c r="A473" s="7"/>
      <c r="B473" s="7"/>
      <c r="C473" s="7"/>
      <c r="D473" s="7"/>
      <c r="E473" s="7"/>
      <c r="F473" s="7"/>
      <c r="H473" s="7"/>
      <c r="I473" s="75"/>
      <c r="J473" s="7"/>
      <c r="K473" s="75"/>
      <c r="L473" s="7"/>
      <c r="M473" s="75"/>
    </row>
    <row r="474">
      <c r="A474" s="7"/>
      <c r="B474" s="7"/>
      <c r="C474" s="7"/>
      <c r="D474" s="7"/>
      <c r="E474" s="7"/>
      <c r="F474" s="7"/>
      <c r="H474" s="7"/>
      <c r="I474" s="75"/>
      <c r="J474" s="7"/>
      <c r="K474" s="75"/>
      <c r="L474" s="7"/>
      <c r="M474" s="75"/>
    </row>
    <row r="475">
      <c r="A475" s="7"/>
      <c r="B475" s="7"/>
      <c r="C475" s="7"/>
      <c r="D475" s="7"/>
      <c r="E475" s="7"/>
      <c r="F475" s="7"/>
      <c r="H475" s="7"/>
      <c r="I475" s="75"/>
      <c r="J475" s="7"/>
      <c r="K475" s="75"/>
      <c r="L475" s="7"/>
      <c r="M475" s="75"/>
    </row>
    <row r="476">
      <c r="A476" s="7"/>
      <c r="B476" s="7"/>
      <c r="C476" s="7"/>
      <c r="D476" s="7"/>
      <c r="E476" s="7"/>
      <c r="F476" s="7"/>
      <c r="H476" s="7"/>
      <c r="I476" s="75"/>
      <c r="J476" s="7"/>
      <c r="K476" s="75"/>
      <c r="L476" s="7"/>
      <c r="M476" s="75"/>
    </row>
    <row r="477">
      <c r="A477" s="7"/>
      <c r="B477" s="7"/>
      <c r="C477" s="7"/>
      <c r="D477" s="7"/>
      <c r="E477" s="7"/>
      <c r="F477" s="7"/>
      <c r="H477" s="7"/>
      <c r="I477" s="75"/>
      <c r="J477" s="7"/>
      <c r="K477" s="75"/>
      <c r="L477" s="7"/>
      <c r="M477" s="75"/>
    </row>
    <row r="478">
      <c r="A478" s="7"/>
      <c r="B478" s="7"/>
      <c r="C478" s="7"/>
      <c r="D478" s="7"/>
      <c r="E478" s="7"/>
      <c r="F478" s="7"/>
      <c r="H478" s="7"/>
      <c r="I478" s="75"/>
      <c r="J478" s="7"/>
      <c r="K478" s="75"/>
      <c r="L478" s="7"/>
      <c r="M478" s="75"/>
    </row>
    <row r="479">
      <c r="A479" s="7"/>
      <c r="B479" s="7"/>
      <c r="C479" s="7"/>
      <c r="D479" s="7"/>
      <c r="E479" s="7"/>
      <c r="F479" s="7"/>
      <c r="H479" s="7"/>
      <c r="I479" s="75"/>
      <c r="J479" s="7"/>
      <c r="K479" s="75"/>
      <c r="L479" s="7"/>
      <c r="M479" s="75"/>
    </row>
    <row r="480">
      <c r="A480" s="7"/>
      <c r="B480" s="7"/>
      <c r="C480" s="7"/>
      <c r="D480" s="7"/>
      <c r="E480" s="7"/>
      <c r="F480" s="7"/>
      <c r="H480" s="7"/>
      <c r="I480" s="75"/>
      <c r="J480" s="7"/>
      <c r="K480" s="75"/>
      <c r="L480" s="7"/>
      <c r="M480" s="75"/>
    </row>
    <row r="481">
      <c r="A481" s="7"/>
      <c r="B481" s="7"/>
      <c r="C481" s="7"/>
      <c r="D481" s="7"/>
      <c r="E481" s="7"/>
      <c r="F481" s="7"/>
      <c r="H481" s="7"/>
      <c r="I481" s="75"/>
      <c r="J481" s="7"/>
      <c r="K481" s="75"/>
      <c r="L481" s="7"/>
      <c r="M481" s="75"/>
    </row>
    <row r="482">
      <c r="A482" s="7"/>
      <c r="B482" s="7"/>
      <c r="C482" s="7"/>
      <c r="D482" s="7"/>
      <c r="E482" s="7"/>
      <c r="F482" s="7"/>
      <c r="H482" s="7"/>
      <c r="I482" s="75"/>
      <c r="J482" s="7"/>
      <c r="K482" s="75"/>
      <c r="L482" s="7"/>
      <c r="M482" s="75"/>
    </row>
    <row r="483">
      <c r="A483" s="7"/>
      <c r="B483" s="7"/>
      <c r="C483" s="7"/>
      <c r="D483" s="7"/>
      <c r="E483" s="7"/>
      <c r="F483" s="7"/>
      <c r="H483" s="7"/>
      <c r="I483" s="75"/>
      <c r="J483" s="7"/>
      <c r="K483" s="75"/>
      <c r="L483" s="7"/>
      <c r="M483" s="75"/>
    </row>
    <row r="484">
      <c r="A484" s="7"/>
      <c r="B484" s="7"/>
      <c r="C484" s="7"/>
      <c r="D484" s="7"/>
      <c r="E484" s="7"/>
      <c r="F484" s="7"/>
      <c r="H484" s="7"/>
      <c r="I484" s="75"/>
      <c r="J484" s="7"/>
      <c r="K484" s="75"/>
      <c r="L484" s="7"/>
      <c r="M484" s="75"/>
    </row>
    <row r="485">
      <c r="A485" s="7"/>
      <c r="B485" s="7"/>
      <c r="C485" s="7"/>
      <c r="D485" s="7"/>
      <c r="E485" s="7"/>
      <c r="F485" s="7"/>
      <c r="H485" s="7"/>
      <c r="I485" s="75"/>
      <c r="J485" s="7"/>
      <c r="K485" s="75"/>
      <c r="L485" s="7"/>
      <c r="M485" s="75"/>
    </row>
    <row r="486">
      <c r="A486" s="7"/>
      <c r="B486" s="7"/>
      <c r="C486" s="7"/>
      <c r="D486" s="7"/>
      <c r="E486" s="7"/>
      <c r="F486" s="7"/>
      <c r="H486" s="7"/>
      <c r="I486" s="75"/>
      <c r="J486" s="7"/>
      <c r="K486" s="75"/>
      <c r="L486" s="7"/>
      <c r="M486" s="75"/>
    </row>
    <row r="487">
      <c r="A487" s="7"/>
      <c r="B487" s="7"/>
      <c r="C487" s="7"/>
      <c r="D487" s="7"/>
      <c r="E487" s="7"/>
      <c r="F487" s="7"/>
      <c r="H487" s="7"/>
      <c r="I487" s="75"/>
      <c r="J487" s="7"/>
      <c r="K487" s="75"/>
      <c r="L487" s="7"/>
      <c r="M487" s="75"/>
    </row>
    <row r="488">
      <c r="A488" s="7"/>
      <c r="B488" s="7"/>
      <c r="C488" s="7"/>
      <c r="D488" s="7"/>
      <c r="E488" s="7"/>
      <c r="F488" s="7"/>
      <c r="H488" s="7"/>
      <c r="I488" s="75"/>
      <c r="J488" s="7"/>
      <c r="K488" s="75"/>
      <c r="L488" s="7"/>
      <c r="M488" s="75"/>
    </row>
    <row r="489">
      <c r="A489" s="7"/>
      <c r="B489" s="7"/>
      <c r="C489" s="7"/>
      <c r="D489" s="7"/>
      <c r="E489" s="7"/>
      <c r="F489" s="7"/>
      <c r="H489" s="7"/>
      <c r="I489" s="75"/>
      <c r="J489" s="7"/>
      <c r="K489" s="75"/>
      <c r="L489" s="7"/>
      <c r="M489" s="75"/>
    </row>
    <row r="490">
      <c r="A490" s="7"/>
      <c r="B490" s="7"/>
      <c r="C490" s="7"/>
      <c r="D490" s="7"/>
      <c r="E490" s="7"/>
      <c r="F490" s="7"/>
      <c r="H490" s="7"/>
      <c r="I490" s="75"/>
      <c r="J490" s="7"/>
      <c r="K490" s="75"/>
      <c r="L490" s="7"/>
      <c r="M490" s="75"/>
    </row>
    <row r="491">
      <c r="A491" s="7"/>
      <c r="B491" s="7"/>
      <c r="C491" s="7"/>
      <c r="D491" s="7"/>
      <c r="E491" s="7"/>
      <c r="F491" s="7"/>
      <c r="H491" s="7"/>
      <c r="I491" s="75"/>
      <c r="J491" s="7"/>
      <c r="K491" s="75"/>
      <c r="L491" s="7"/>
      <c r="M491" s="75"/>
    </row>
    <row r="492">
      <c r="A492" s="7"/>
      <c r="B492" s="7"/>
      <c r="C492" s="7"/>
      <c r="D492" s="7"/>
      <c r="E492" s="7"/>
      <c r="F492" s="7"/>
      <c r="H492" s="7"/>
      <c r="I492" s="75"/>
      <c r="J492" s="7"/>
      <c r="K492" s="75"/>
      <c r="L492" s="7"/>
      <c r="M492" s="75"/>
    </row>
    <row r="493">
      <c r="A493" s="7"/>
      <c r="B493" s="7"/>
      <c r="C493" s="7"/>
      <c r="D493" s="7"/>
      <c r="E493" s="7"/>
      <c r="F493" s="7"/>
      <c r="H493" s="7"/>
      <c r="I493" s="75"/>
      <c r="J493" s="7"/>
      <c r="K493" s="75"/>
      <c r="L493" s="7"/>
      <c r="M493" s="75"/>
    </row>
    <row r="494">
      <c r="A494" s="7"/>
      <c r="B494" s="7"/>
      <c r="C494" s="7"/>
      <c r="D494" s="7"/>
      <c r="E494" s="7"/>
      <c r="F494" s="7"/>
      <c r="H494" s="7"/>
      <c r="I494" s="75"/>
      <c r="J494" s="7"/>
      <c r="K494" s="75"/>
      <c r="L494" s="7"/>
      <c r="M494" s="75"/>
    </row>
    <row r="495">
      <c r="A495" s="7"/>
      <c r="B495" s="7"/>
      <c r="C495" s="7"/>
      <c r="D495" s="7"/>
      <c r="E495" s="7"/>
      <c r="F495" s="7"/>
      <c r="H495" s="7"/>
      <c r="I495" s="75"/>
      <c r="J495" s="7"/>
      <c r="K495" s="75"/>
      <c r="L495" s="7"/>
      <c r="M495" s="75"/>
    </row>
    <row r="496">
      <c r="A496" s="7"/>
      <c r="B496" s="7"/>
      <c r="C496" s="7"/>
      <c r="D496" s="7"/>
      <c r="E496" s="7"/>
      <c r="F496" s="7"/>
      <c r="H496" s="7"/>
      <c r="I496" s="75"/>
      <c r="J496" s="7"/>
      <c r="K496" s="75"/>
      <c r="L496" s="7"/>
      <c r="M496" s="75"/>
    </row>
    <row r="497">
      <c r="A497" s="7"/>
      <c r="B497" s="7"/>
      <c r="C497" s="7"/>
      <c r="D497" s="7"/>
      <c r="E497" s="7"/>
      <c r="F497" s="7"/>
      <c r="H497" s="7"/>
      <c r="I497" s="75"/>
      <c r="J497" s="7"/>
      <c r="K497" s="75"/>
      <c r="L497" s="7"/>
      <c r="M497" s="75"/>
    </row>
    <row r="498">
      <c r="A498" s="7"/>
      <c r="B498" s="7"/>
      <c r="C498" s="7"/>
      <c r="D498" s="7"/>
      <c r="E498" s="7"/>
      <c r="F498" s="7"/>
      <c r="H498" s="7"/>
      <c r="I498" s="75"/>
      <c r="J498" s="7"/>
      <c r="K498" s="75"/>
      <c r="L498" s="7"/>
      <c r="M498" s="75"/>
    </row>
    <row r="499">
      <c r="A499" s="7"/>
      <c r="B499" s="7"/>
      <c r="C499" s="7"/>
      <c r="D499" s="7"/>
      <c r="E499" s="7"/>
      <c r="F499" s="7"/>
      <c r="H499" s="7"/>
      <c r="I499" s="75"/>
      <c r="J499" s="7"/>
      <c r="K499" s="75"/>
      <c r="L499" s="7"/>
      <c r="M499" s="75"/>
    </row>
    <row r="500">
      <c r="A500" s="7"/>
      <c r="B500" s="7"/>
      <c r="C500" s="7"/>
      <c r="D500" s="7"/>
      <c r="E500" s="7"/>
      <c r="F500" s="7"/>
      <c r="H500" s="7"/>
      <c r="I500" s="75"/>
      <c r="J500" s="7"/>
      <c r="K500" s="75"/>
      <c r="L500" s="7"/>
      <c r="M500" s="75"/>
    </row>
    <row r="501">
      <c r="A501" s="7"/>
      <c r="B501" s="7"/>
      <c r="C501" s="7"/>
      <c r="D501" s="7"/>
      <c r="E501" s="7"/>
      <c r="F501" s="7"/>
      <c r="H501" s="7"/>
      <c r="I501" s="75"/>
      <c r="J501" s="7"/>
      <c r="K501" s="75"/>
      <c r="L501" s="7"/>
      <c r="M501" s="75"/>
    </row>
    <row r="502">
      <c r="A502" s="7"/>
      <c r="B502" s="7"/>
      <c r="C502" s="7"/>
      <c r="D502" s="7"/>
      <c r="E502" s="7"/>
      <c r="F502" s="7"/>
      <c r="H502" s="7"/>
      <c r="I502" s="75"/>
      <c r="J502" s="7"/>
      <c r="K502" s="75"/>
      <c r="L502" s="7"/>
      <c r="M502" s="75"/>
    </row>
    <row r="503">
      <c r="A503" s="7"/>
      <c r="B503" s="7"/>
      <c r="C503" s="7"/>
      <c r="D503" s="7"/>
      <c r="E503" s="7"/>
      <c r="F503" s="7"/>
      <c r="H503" s="7"/>
      <c r="I503" s="75"/>
      <c r="J503" s="7"/>
      <c r="K503" s="75"/>
      <c r="L503" s="7"/>
      <c r="M503" s="75"/>
    </row>
    <row r="504">
      <c r="A504" s="7"/>
      <c r="B504" s="7"/>
      <c r="C504" s="7"/>
      <c r="D504" s="7"/>
      <c r="E504" s="7"/>
      <c r="F504" s="7"/>
      <c r="H504" s="7"/>
      <c r="I504" s="75"/>
      <c r="J504" s="7"/>
      <c r="K504" s="75"/>
      <c r="L504" s="7"/>
      <c r="M504" s="75"/>
    </row>
    <row r="505">
      <c r="A505" s="7"/>
      <c r="B505" s="7"/>
      <c r="C505" s="7"/>
      <c r="D505" s="7"/>
      <c r="E505" s="7"/>
      <c r="F505" s="7"/>
      <c r="H505" s="7"/>
      <c r="I505" s="75"/>
      <c r="J505" s="7"/>
      <c r="K505" s="75"/>
      <c r="L505" s="7"/>
      <c r="M505" s="75"/>
    </row>
    <row r="506">
      <c r="A506" s="7"/>
      <c r="B506" s="7"/>
      <c r="C506" s="7"/>
      <c r="D506" s="7"/>
      <c r="E506" s="7"/>
      <c r="F506" s="7"/>
      <c r="H506" s="7"/>
      <c r="I506" s="75"/>
      <c r="J506" s="7"/>
      <c r="K506" s="75"/>
      <c r="L506" s="7"/>
      <c r="M506" s="75"/>
    </row>
    <row r="507">
      <c r="A507" s="7"/>
      <c r="B507" s="7"/>
      <c r="C507" s="7"/>
      <c r="D507" s="7"/>
      <c r="E507" s="7"/>
      <c r="F507" s="7"/>
      <c r="H507" s="7"/>
      <c r="I507" s="75"/>
      <c r="J507" s="7"/>
      <c r="K507" s="75"/>
      <c r="L507" s="7"/>
      <c r="M507" s="75"/>
    </row>
    <row r="508">
      <c r="A508" s="7"/>
      <c r="B508" s="7"/>
      <c r="C508" s="7"/>
      <c r="D508" s="7"/>
      <c r="E508" s="7"/>
      <c r="F508" s="7"/>
      <c r="H508" s="7"/>
      <c r="I508" s="75"/>
      <c r="J508" s="7"/>
      <c r="K508" s="75"/>
      <c r="L508" s="7"/>
      <c r="M508" s="75"/>
    </row>
    <row r="509">
      <c r="A509" s="7"/>
      <c r="B509" s="7"/>
      <c r="C509" s="7"/>
      <c r="D509" s="7"/>
      <c r="E509" s="7"/>
      <c r="F509" s="7"/>
      <c r="H509" s="7"/>
      <c r="I509" s="75"/>
      <c r="J509" s="7"/>
      <c r="K509" s="75"/>
      <c r="L509" s="7"/>
      <c r="M509" s="75"/>
    </row>
    <row r="510">
      <c r="A510" s="7"/>
      <c r="B510" s="7"/>
      <c r="C510" s="7"/>
      <c r="D510" s="7"/>
      <c r="E510" s="7"/>
      <c r="F510" s="7"/>
      <c r="H510" s="7"/>
      <c r="I510" s="75"/>
      <c r="J510" s="7"/>
      <c r="K510" s="75"/>
      <c r="L510" s="7"/>
      <c r="M510" s="75"/>
    </row>
    <row r="511">
      <c r="A511" s="7"/>
      <c r="B511" s="7"/>
      <c r="C511" s="7"/>
      <c r="D511" s="7"/>
      <c r="E511" s="7"/>
      <c r="F511" s="7"/>
      <c r="H511" s="7"/>
      <c r="I511" s="75"/>
      <c r="J511" s="7"/>
      <c r="K511" s="75"/>
      <c r="L511" s="7"/>
      <c r="M511" s="75"/>
    </row>
    <row r="512">
      <c r="A512" s="7"/>
      <c r="B512" s="7"/>
      <c r="C512" s="7"/>
      <c r="D512" s="7"/>
      <c r="E512" s="7"/>
      <c r="F512" s="7"/>
      <c r="H512" s="7"/>
      <c r="I512" s="75"/>
      <c r="J512" s="7"/>
      <c r="K512" s="75"/>
      <c r="L512" s="7"/>
      <c r="M512" s="75"/>
    </row>
    <row r="513">
      <c r="A513" s="7"/>
      <c r="B513" s="7"/>
      <c r="C513" s="7"/>
      <c r="D513" s="7"/>
      <c r="E513" s="7"/>
      <c r="F513" s="7"/>
      <c r="H513" s="7"/>
      <c r="I513" s="75"/>
      <c r="J513" s="7"/>
      <c r="K513" s="75"/>
      <c r="L513" s="7"/>
      <c r="M513" s="75"/>
    </row>
    <row r="514">
      <c r="A514" s="7"/>
      <c r="B514" s="7"/>
      <c r="C514" s="7"/>
      <c r="D514" s="7"/>
      <c r="E514" s="7"/>
      <c r="F514" s="7"/>
      <c r="H514" s="7"/>
      <c r="I514" s="75"/>
      <c r="J514" s="7"/>
      <c r="K514" s="75"/>
      <c r="L514" s="7"/>
      <c r="M514" s="75"/>
    </row>
    <row r="515">
      <c r="A515" s="7"/>
      <c r="B515" s="7"/>
      <c r="C515" s="7"/>
      <c r="D515" s="7"/>
      <c r="E515" s="7"/>
      <c r="F515" s="7"/>
      <c r="H515" s="7"/>
      <c r="I515" s="75"/>
      <c r="J515" s="7"/>
      <c r="K515" s="75"/>
      <c r="L515" s="7"/>
      <c r="M515" s="75"/>
    </row>
    <row r="516">
      <c r="A516" s="7"/>
      <c r="B516" s="7"/>
      <c r="C516" s="7"/>
      <c r="D516" s="7"/>
      <c r="E516" s="7"/>
      <c r="F516" s="7"/>
      <c r="H516" s="7"/>
      <c r="I516" s="75"/>
      <c r="J516" s="7"/>
      <c r="K516" s="75"/>
      <c r="L516" s="7"/>
      <c r="M516" s="75"/>
    </row>
    <row r="517">
      <c r="A517" s="7"/>
      <c r="B517" s="7"/>
      <c r="C517" s="7"/>
      <c r="D517" s="7"/>
      <c r="E517" s="7"/>
      <c r="F517" s="7"/>
      <c r="H517" s="7"/>
      <c r="I517" s="75"/>
      <c r="J517" s="7"/>
      <c r="K517" s="75"/>
      <c r="L517" s="7"/>
      <c r="M517" s="75"/>
    </row>
    <row r="518">
      <c r="A518" s="7"/>
      <c r="B518" s="7"/>
      <c r="C518" s="7"/>
      <c r="D518" s="7"/>
      <c r="E518" s="7"/>
      <c r="F518" s="7"/>
      <c r="H518" s="7"/>
      <c r="I518" s="75"/>
      <c r="J518" s="7"/>
      <c r="K518" s="75"/>
      <c r="L518" s="7"/>
      <c r="M518" s="75"/>
    </row>
    <row r="519">
      <c r="A519" s="7"/>
      <c r="B519" s="7"/>
      <c r="C519" s="7"/>
      <c r="D519" s="7"/>
      <c r="E519" s="7"/>
      <c r="F519" s="7"/>
      <c r="H519" s="7"/>
      <c r="I519" s="75"/>
      <c r="J519" s="7"/>
      <c r="K519" s="75"/>
      <c r="L519" s="7"/>
      <c r="M519" s="75"/>
    </row>
    <row r="520">
      <c r="A520" s="7"/>
      <c r="B520" s="7"/>
      <c r="C520" s="7"/>
      <c r="D520" s="7"/>
      <c r="E520" s="7"/>
      <c r="F520" s="7"/>
      <c r="H520" s="7"/>
      <c r="I520" s="75"/>
      <c r="J520" s="7"/>
      <c r="K520" s="75"/>
      <c r="L520" s="7"/>
      <c r="M520" s="75"/>
    </row>
    <row r="521">
      <c r="A521" s="7"/>
      <c r="B521" s="7"/>
      <c r="C521" s="7"/>
      <c r="D521" s="7"/>
      <c r="E521" s="7"/>
      <c r="F521" s="7"/>
      <c r="H521" s="7"/>
      <c r="I521" s="75"/>
      <c r="J521" s="7"/>
      <c r="K521" s="75"/>
      <c r="L521" s="7"/>
      <c r="M521" s="75"/>
    </row>
    <row r="522">
      <c r="A522" s="7"/>
      <c r="B522" s="7"/>
      <c r="C522" s="7"/>
      <c r="D522" s="7"/>
      <c r="E522" s="7"/>
      <c r="F522" s="7"/>
      <c r="H522" s="7"/>
      <c r="I522" s="75"/>
      <c r="J522" s="7"/>
      <c r="K522" s="75"/>
      <c r="L522" s="7"/>
      <c r="M522" s="75"/>
    </row>
    <row r="523">
      <c r="A523" s="7"/>
      <c r="B523" s="7"/>
      <c r="C523" s="7"/>
      <c r="D523" s="7"/>
      <c r="E523" s="7"/>
      <c r="F523" s="7"/>
      <c r="H523" s="7"/>
      <c r="I523" s="75"/>
      <c r="J523" s="7"/>
      <c r="K523" s="75"/>
      <c r="L523" s="7"/>
      <c r="M523" s="75"/>
    </row>
    <row r="524">
      <c r="A524" s="7"/>
      <c r="B524" s="7"/>
      <c r="C524" s="7"/>
      <c r="D524" s="7"/>
      <c r="E524" s="7"/>
      <c r="F524" s="7"/>
      <c r="H524" s="7"/>
      <c r="I524" s="75"/>
      <c r="J524" s="7"/>
      <c r="K524" s="75"/>
      <c r="L524" s="7"/>
      <c r="M524" s="75"/>
    </row>
    <row r="525">
      <c r="A525" s="7"/>
      <c r="B525" s="7"/>
      <c r="C525" s="7"/>
      <c r="D525" s="7"/>
      <c r="E525" s="7"/>
      <c r="F525" s="7"/>
      <c r="H525" s="7"/>
      <c r="I525" s="75"/>
      <c r="J525" s="7"/>
      <c r="K525" s="75"/>
      <c r="L525" s="7"/>
      <c r="M525" s="75"/>
    </row>
    <row r="526">
      <c r="A526" s="7"/>
      <c r="B526" s="7"/>
      <c r="C526" s="7"/>
      <c r="D526" s="7"/>
      <c r="E526" s="7"/>
      <c r="F526" s="7"/>
      <c r="H526" s="7"/>
      <c r="I526" s="75"/>
      <c r="J526" s="7"/>
      <c r="K526" s="75"/>
      <c r="L526" s="7"/>
      <c r="M526" s="75"/>
    </row>
    <row r="527">
      <c r="A527" s="7"/>
      <c r="B527" s="7"/>
      <c r="C527" s="7"/>
      <c r="D527" s="7"/>
      <c r="E527" s="7"/>
      <c r="F527" s="7"/>
      <c r="H527" s="7"/>
      <c r="I527" s="75"/>
      <c r="J527" s="7"/>
      <c r="K527" s="75"/>
      <c r="L527" s="7"/>
      <c r="M527" s="75"/>
    </row>
    <row r="528">
      <c r="A528" s="7"/>
      <c r="B528" s="7"/>
      <c r="C528" s="7"/>
      <c r="D528" s="7"/>
      <c r="E528" s="7"/>
      <c r="F528" s="7"/>
      <c r="H528" s="7"/>
      <c r="I528" s="75"/>
      <c r="J528" s="7"/>
      <c r="K528" s="75"/>
      <c r="L528" s="7"/>
      <c r="M528" s="75"/>
    </row>
    <row r="529">
      <c r="A529" s="7"/>
      <c r="B529" s="7"/>
      <c r="C529" s="7"/>
      <c r="D529" s="7"/>
      <c r="E529" s="7"/>
      <c r="F529" s="7"/>
      <c r="H529" s="7"/>
      <c r="I529" s="75"/>
      <c r="J529" s="7"/>
      <c r="K529" s="75"/>
      <c r="L529" s="7"/>
      <c r="M529" s="75"/>
    </row>
    <row r="530">
      <c r="A530" s="7"/>
      <c r="B530" s="7"/>
      <c r="C530" s="7"/>
      <c r="D530" s="7"/>
      <c r="E530" s="7"/>
      <c r="F530" s="7"/>
      <c r="H530" s="7"/>
      <c r="I530" s="75"/>
      <c r="J530" s="7"/>
      <c r="K530" s="75"/>
      <c r="L530" s="7"/>
      <c r="M530" s="75"/>
    </row>
    <row r="531">
      <c r="A531" s="7"/>
      <c r="B531" s="7"/>
      <c r="C531" s="7"/>
      <c r="D531" s="7"/>
      <c r="E531" s="7"/>
      <c r="F531" s="7"/>
      <c r="H531" s="7"/>
      <c r="I531" s="75"/>
      <c r="J531" s="7"/>
      <c r="K531" s="75"/>
      <c r="L531" s="7"/>
      <c r="M531" s="75"/>
    </row>
    <row r="532">
      <c r="A532" s="7"/>
      <c r="B532" s="7"/>
      <c r="C532" s="7"/>
      <c r="D532" s="7"/>
      <c r="E532" s="7"/>
      <c r="F532" s="7"/>
      <c r="H532" s="7"/>
      <c r="I532" s="75"/>
      <c r="J532" s="7"/>
      <c r="K532" s="75"/>
      <c r="L532" s="7"/>
      <c r="M532" s="75"/>
    </row>
    <row r="533">
      <c r="A533" s="7"/>
      <c r="B533" s="7"/>
      <c r="C533" s="7"/>
      <c r="D533" s="7"/>
      <c r="E533" s="7"/>
      <c r="F533" s="7"/>
      <c r="H533" s="7"/>
      <c r="I533" s="75"/>
      <c r="J533" s="7"/>
      <c r="K533" s="75"/>
      <c r="L533" s="7"/>
      <c r="M533" s="75"/>
    </row>
    <row r="534">
      <c r="A534" s="7"/>
      <c r="B534" s="7"/>
      <c r="C534" s="7"/>
      <c r="D534" s="7"/>
      <c r="E534" s="7"/>
      <c r="F534" s="7"/>
      <c r="H534" s="7"/>
      <c r="I534" s="75"/>
      <c r="J534" s="7"/>
      <c r="K534" s="75"/>
      <c r="L534" s="7"/>
      <c r="M534" s="75"/>
    </row>
    <row r="535">
      <c r="A535" s="7"/>
      <c r="B535" s="7"/>
      <c r="C535" s="7"/>
      <c r="D535" s="7"/>
      <c r="E535" s="7"/>
      <c r="F535" s="7"/>
      <c r="H535" s="7"/>
      <c r="I535" s="75"/>
      <c r="J535" s="7"/>
      <c r="K535" s="75"/>
      <c r="L535" s="7"/>
      <c r="M535" s="75"/>
    </row>
    <row r="536">
      <c r="A536" s="7"/>
      <c r="B536" s="7"/>
      <c r="C536" s="7"/>
      <c r="D536" s="7"/>
      <c r="E536" s="7"/>
      <c r="F536" s="7"/>
      <c r="H536" s="7"/>
      <c r="I536" s="75"/>
      <c r="J536" s="7"/>
      <c r="K536" s="75"/>
      <c r="L536" s="7"/>
      <c r="M536" s="75"/>
    </row>
    <row r="537">
      <c r="A537" s="7"/>
      <c r="B537" s="7"/>
      <c r="C537" s="7"/>
      <c r="D537" s="7"/>
      <c r="E537" s="7"/>
      <c r="F537" s="7"/>
      <c r="H537" s="7"/>
      <c r="I537" s="75"/>
      <c r="J537" s="7"/>
      <c r="K537" s="75"/>
      <c r="L537" s="7"/>
      <c r="M537" s="75"/>
    </row>
    <row r="538">
      <c r="A538" s="7"/>
      <c r="B538" s="7"/>
      <c r="C538" s="7"/>
      <c r="D538" s="7"/>
      <c r="E538" s="7"/>
      <c r="F538" s="7"/>
      <c r="H538" s="7"/>
      <c r="I538" s="75"/>
      <c r="J538" s="7"/>
      <c r="K538" s="75"/>
      <c r="L538" s="7"/>
      <c r="M538" s="75"/>
    </row>
    <row r="539">
      <c r="A539" s="7"/>
      <c r="B539" s="7"/>
      <c r="C539" s="7"/>
      <c r="D539" s="7"/>
      <c r="E539" s="7"/>
      <c r="F539" s="7"/>
      <c r="H539" s="7"/>
      <c r="I539" s="75"/>
      <c r="J539" s="7"/>
      <c r="K539" s="75"/>
      <c r="L539" s="7"/>
      <c r="M539" s="75"/>
    </row>
    <row r="540">
      <c r="A540" s="7"/>
      <c r="B540" s="7"/>
      <c r="C540" s="7"/>
      <c r="D540" s="7"/>
      <c r="E540" s="7"/>
      <c r="F540" s="7"/>
      <c r="H540" s="7"/>
      <c r="I540" s="75"/>
      <c r="J540" s="7"/>
      <c r="K540" s="75"/>
      <c r="L540" s="7"/>
      <c r="M540" s="75"/>
    </row>
    <row r="541">
      <c r="A541" s="7"/>
      <c r="B541" s="7"/>
      <c r="C541" s="7"/>
      <c r="D541" s="7"/>
      <c r="E541" s="7"/>
      <c r="F541" s="7"/>
      <c r="H541" s="7"/>
      <c r="I541" s="75"/>
      <c r="J541" s="7"/>
      <c r="K541" s="75"/>
      <c r="L541" s="7"/>
      <c r="M541" s="75"/>
    </row>
    <row r="542">
      <c r="A542" s="7"/>
      <c r="B542" s="7"/>
      <c r="C542" s="7"/>
      <c r="D542" s="7"/>
      <c r="E542" s="7"/>
      <c r="F542" s="7"/>
      <c r="H542" s="7"/>
      <c r="I542" s="75"/>
      <c r="J542" s="7"/>
      <c r="K542" s="75"/>
      <c r="L542" s="7"/>
      <c r="M542" s="75"/>
    </row>
    <row r="543">
      <c r="A543" s="7"/>
      <c r="B543" s="7"/>
      <c r="C543" s="7"/>
      <c r="D543" s="7"/>
      <c r="E543" s="7"/>
      <c r="F543" s="7"/>
      <c r="H543" s="7"/>
      <c r="I543" s="75"/>
      <c r="J543" s="7"/>
      <c r="K543" s="75"/>
      <c r="L543" s="7"/>
      <c r="M543" s="75"/>
    </row>
    <row r="544">
      <c r="A544" s="7"/>
      <c r="B544" s="7"/>
      <c r="C544" s="7"/>
      <c r="D544" s="7"/>
      <c r="E544" s="7"/>
      <c r="F544" s="7"/>
      <c r="H544" s="7"/>
      <c r="I544" s="75"/>
      <c r="J544" s="7"/>
      <c r="K544" s="75"/>
      <c r="L544" s="7"/>
      <c r="M544" s="75"/>
    </row>
    <row r="545">
      <c r="A545" s="7"/>
      <c r="B545" s="7"/>
      <c r="C545" s="7"/>
      <c r="D545" s="7"/>
      <c r="E545" s="7"/>
      <c r="F545" s="7"/>
      <c r="H545" s="7"/>
      <c r="I545" s="75"/>
      <c r="J545" s="7"/>
      <c r="K545" s="75"/>
      <c r="L545" s="7"/>
      <c r="M545" s="75"/>
    </row>
    <row r="546">
      <c r="A546" s="7"/>
      <c r="B546" s="7"/>
      <c r="C546" s="7"/>
      <c r="D546" s="7"/>
      <c r="E546" s="7"/>
      <c r="F546" s="7"/>
      <c r="H546" s="7"/>
      <c r="I546" s="75"/>
      <c r="J546" s="7"/>
      <c r="K546" s="75"/>
      <c r="L546" s="7"/>
      <c r="M546" s="75"/>
    </row>
    <row r="547">
      <c r="A547" s="7"/>
      <c r="B547" s="7"/>
      <c r="C547" s="7"/>
      <c r="D547" s="7"/>
      <c r="E547" s="7"/>
      <c r="F547" s="7"/>
      <c r="H547" s="7"/>
      <c r="I547" s="75"/>
      <c r="J547" s="7"/>
      <c r="K547" s="75"/>
      <c r="L547" s="7"/>
      <c r="M547" s="75"/>
    </row>
    <row r="548">
      <c r="A548" s="7"/>
      <c r="B548" s="7"/>
      <c r="C548" s="7"/>
      <c r="D548" s="7"/>
      <c r="E548" s="7"/>
      <c r="F548" s="7"/>
      <c r="H548" s="7"/>
      <c r="I548" s="75"/>
      <c r="J548" s="7"/>
      <c r="K548" s="75"/>
      <c r="L548" s="7"/>
      <c r="M548" s="75"/>
    </row>
    <row r="549">
      <c r="A549" s="7"/>
      <c r="B549" s="7"/>
      <c r="C549" s="7"/>
      <c r="D549" s="7"/>
      <c r="E549" s="7"/>
      <c r="F549" s="7"/>
      <c r="H549" s="7"/>
      <c r="I549" s="75"/>
      <c r="J549" s="7"/>
      <c r="K549" s="75"/>
      <c r="L549" s="7"/>
      <c r="M549" s="75"/>
    </row>
    <row r="550">
      <c r="A550" s="7"/>
      <c r="B550" s="7"/>
      <c r="C550" s="7"/>
      <c r="D550" s="7"/>
      <c r="E550" s="7"/>
      <c r="F550" s="7"/>
      <c r="H550" s="7"/>
      <c r="I550" s="75"/>
      <c r="J550" s="7"/>
      <c r="K550" s="75"/>
      <c r="L550" s="7"/>
      <c r="M550" s="75"/>
    </row>
    <row r="551">
      <c r="A551" s="7"/>
      <c r="B551" s="7"/>
      <c r="C551" s="7"/>
      <c r="D551" s="7"/>
      <c r="E551" s="7"/>
      <c r="F551" s="7"/>
      <c r="H551" s="7"/>
      <c r="I551" s="75"/>
      <c r="J551" s="7"/>
      <c r="K551" s="75"/>
      <c r="L551" s="7"/>
      <c r="M551" s="75"/>
    </row>
    <row r="552">
      <c r="A552" s="7"/>
      <c r="B552" s="7"/>
      <c r="C552" s="7"/>
      <c r="D552" s="7"/>
      <c r="E552" s="7"/>
      <c r="F552" s="7"/>
      <c r="H552" s="7"/>
      <c r="I552" s="75"/>
      <c r="J552" s="7"/>
      <c r="K552" s="75"/>
      <c r="L552" s="7"/>
      <c r="M552" s="75"/>
    </row>
    <row r="553">
      <c r="A553" s="7"/>
      <c r="B553" s="7"/>
      <c r="C553" s="7"/>
      <c r="D553" s="7"/>
      <c r="E553" s="7"/>
      <c r="F553" s="7"/>
      <c r="H553" s="7"/>
      <c r="I553" s="75"/>
      <c r="J553" s="7"/>
      <c r="K553" s="75"/>
      <c r="L553" s="7"/>
      <c r="M553" s="75"/>
    </row>
    <row r="554">
      <c r="A554" s="7"/>
      <c r="B554" s="7"/>
      <c r="C554" s="7"/>
      <c r="D554" s="7"/>
      <c r="E554" s="7"/>
      <c r="F554" s="7"/>
      <c r="H554" s="7"/>
      <c r="I554" s="75"/>
      <c r="J554" s="7"/>
      <c r="K554" s="75"/>
      <c r="L554" s="7"/>
      <c r="M554" s="75"/>
    </row>
    <row r="555">
      <c r="A555" s="7"/>
      <c r="B555" s="7"/>
      <c r="C555" s="7"/>
      <c r="D555" s="7"/>
      <c r="E555" s="7"/>
      <c r="F555" s="7"/>
      <c r="H555" s="7"/>
      <c r="I555" s="75"/>
      <c r="J555" s="7"/>
      <c r="K555" s="75"/>
      <c r="L555" s="7"/>
      <c r="M555" s="75"/>
    </row>
    <row r="556">
      <c r="A556" s="7"/>
      <c r="B556" s="7"/>
      <c r="C556" s="7"/>
      <c r="D556" s="7"/>
      <c r="E556" s="7"/>
      <c r="F556" s="7"/>
      <c r="H556" s="7"/>
      <c r="I556" s="75"/>
      <c r="J556" s="7"/>
      <c r="K556" s="75"/>
      <c r="L556" s="7"/>
      <c r="M556" s="75"/>
    </row>
    <row r="557">
      <c r="A557" s="7"/>
      <c r="B557" s="7"/>
      <c r="C557" s="7"/>
      <c r="D557" s="7"/>
      <c r="E557" s="7"/>
      <c r="F557" s="7"/>
      <c r="H557" s="7"/>
      <c r="I557" s="75"/>
      <c r="J557" s="7"/>
      <c r="K557" s="75"/>
      <c r="L557" s="7"/>
      <c r="M557" s="75"/>
    </row>
    <row r="558">
      <c r="A558" s="7"/>
      <c r="B558" s="7"/>
      <c r="C558" s="7"/>
      <c r="D558" s="7"/>
      <c r="E558" s="7"/>
      <c r="F558" s="7"/>
      <c r="H558" s="7"/>
      <c r="I558" s="75"/>
      <c r="J558" s="7"/>
      <c r="K558" s="75"/>
      <c r="L558" s="7"/>
      <c r="M558" s="75"/>
    </row>
    <row r="559">
      <c r="A559" s="7"/>
      <c r="B559" s="7"/>
      <c r="C559" s="7"/>
      <c r="D559" s="7"/>
      <c r="E559" s="7"/>
      <c r="F559" s="7"/>
      <c r="H559" s="7"/>
      <c r="I559" s="75"/>
      <c r="J559" s="7"/>
      <c r="K559" s="75"/>
      <c r="L559" s="7"/>
      <c r="M559" s="75"/>
    </row>
    <row r="560">
      <c r="A560" s="7"/>
      <c r="B560" s="7"/>
      <c r="C560" s="7"/>
      <c r="D560" s="7"/>
      <c r="E560" s="7"/>
      <c r="F560" s="7"/>
      <c r="H560" s="7"/>
      <c r="I560" s="75"/>
      <c r="J560" s="7"/>
      <c r="K560" s="75"/>
      <c r="L560" s="7"/>
      <c r="M560" s="75"/>
    </row>
    <row r="561">
      <c r="A561" s="7"/>
      <c r="B561" s="7"/>
      <c r="C561" s="7"/>
      <c r="D561" s="7"/>
      <c r="E561" s="7"/>
      <c r="F561" s="7"/>
      <c r="H561" s="7"/>
      <c r="I561" s="75"/>
      <c r="J561" s="7"/>
      <c r="K561" s="75"/>
      <c r="L561" s="7"/>
      <c r="M561" s="75"/>
    </row>
    <row r="562">
      <c r="A562" s="7"/>
      <c r="B562" s="7"/>
      <c r="C562" s="7"/>
      <c r="D562" s="7"/>
      <c r="E562" s="7"/>
      <c r="F562" s="7"/>
      <c r="H562" s="7"/>
      <c r="I562" s="75"/>
      <c r="J562" s="7"/>
      <c r="K562" s="75"/>
      <c r="L562" s="7"/>
      <c r="M562" s="75"/>
    </row>
    <row r="563">
      <c r="A563" s="7"/>
      <c r="B563" s="7"/>
      <c r="C563" s="7"/>
      <c r="D563" s="7"/>
      <c r="E563" s="7"/>
      <c r="F563" s="7"/>
      <c r="H563" s="7"/>
      <c r="I563" s="75"/>
      <c r="J563" s="7"/>
      <c r="K563" s="75"/>
      <c r="L563" s="7"/>
      <c r="M563" s="75"/>
    </row>
    <row r="564">
      <c r="A564" s="7"/>
      <c r="B564" s="7"/>
      <c r="C564" s="7"/>
      <c r="D564" s="7"/>
      <c r="E564" s="7"/>
      <c r="F564" s="7"/>
      <c r="H564" s="7"/>
      <c r="I564" s="75"/>
      <c r="J564" s="7"/>
      <c r="K564" s="75"/>
      <c r="L564" s="7"/>
      <c r="M564" s="75"/>
    </row>
    <row r="565">
      <c r="A565" s="7"/>
      <c r="B565" s="7"/>
      <c r="C565" s="7"/>
      <c r="D565" s="7"/>
      <c r="E565" s="7"/>
      <c r="F565" s="7"/>
      <c r="H565" s="7"/>
      <c r="I565" s="75"/>
      <c r="J565" s="7"/>
      <c r="K565" s="75"/>
      <c r="L565" s="7"/>
      <c r="M565" s="75"/>
    </row>
    <row r="566">
      <c r="A566" s="7"/>
      <c r="B566" s="7"/>
      <c r="C566" s="7"/>
      <c r="D566" s="7"/>
      <c r="E566" s="7"/>
      <c r="F566" s="7"/>
      <c r="H566" s="7"/>
      <c r="I566" s="75"/>
      <c r="J566" s="7"/>
      <c r="K566" s="75"/>
      <c r="L566" s="7"/>
      <c r="M566" s="75"/>
    </row>
    <row r="567">
      <c r="A567" s="7"/>
      <c r="B567" s="7"/>
      <c r="C567" s="7"/>
      <c r="D567" s="7"/>
      <c r="E567" s="7"/>
      <c r="F567" s="7"/>
      <c r="H567" s="7"/>
      <c r="I567" s="75"/>
      <c r="J567" s="7"/>
      <c r="K567" s="75"/>
      <c r="L567" s="7"/>
      <c r="M567" s="75"/>
    </row>
    <row r="568">
      <c r="A568" s="7"/>
      <c r="B568" s="7"/>
      <c r="C568" s="7"/>
      <c r="D568" s="7"/>
      <c r="E568" s="7"/>
      <c r="F568" s="7"/>
      <c r="H568" s="7"/>
      <c r="I568" s="75"/>
      <c r="J568" s="7"/>
      <c r="K568" s="75"/>
      <c r="L568" s="7"/>
      <c r="M568" s="75"/>
    </row>
    <row r="569">
      <c r="A569" s="7"/>
      <c r="B569" s="7"/>
      <c r="C569" s="7"/>
      <c r="D569" s="7"/>
      <c r="E569" s="7"/>
      <c r="F569" s="7"/>
      <c r="H569" s="7"/>
      <c r="I569" s="75"/>
      <c r="J569" s="7"/>
      <c r="K569" s="75"/>
      <c r="L569" s="7"/>
      <c r="M569" s="75"/>
    </row>
    <row r="570">
      <c r="A570" s="7"/>
      <c r="B570" s="7"/>
      <c r="C570" s="7"/>
      <c r="D570" s="7"/>
      <c r="E570" s="7"/>
      <c r="F570" s="7"/>
      <c r="H570" s="7"/>
      <c r="I570" s="75"/>
      <c r="J570" s="7"/>
      <c r="K570" s="75"/>
      <c r="L570" s="7"/>
      <c r="M570" s="75"/>
    </row>
    <row r="571">
      <c r="A571" s="7"/>
      <c r="B571" s="7"/>
      <c r="C571" s="7"/>
      <c r="D571" s="7"/>
      <c r="E571" s="7"/>
      <c r="F571" s="7"/>
      <c r="H571" s="7"/>
      <c r="I571" s="75"/>
      <c r="J571" s="7"/>
      <c r="K571" s="75"/>
      <c r="L571" s="7"/>
      <c r="M571" s="75"/>
    </row>
    <row r="572">
      <c r="A572" s="7"/>
      <c r="B572" s="7"/>
      <c r="C572" s="7"/>
      <c r="D572" s="7"/>
      <c r="E572" s="7"/>
      <c r="F572" s="7"/>
      <c r="H572" s="7"/>
      <c r="I572" s="75"/>
      <c r="J572" s="7"/>
      <c r="K572" s="75"/>
      <c r="L572" s="7"/>
      <c r="M572" s="75"/>
    </row>
    <row r="573">
      <c r="A573" s="7"/>
      <c r="B573" s="7"/>
      <c r="C573" s="7"/>
      <c r="D573" s="7"/>
      <c r="E573" s="7"/>
      <c r="F573" s="7"/>
      <c r="H573" s="7"/>
      <c r="I573" s="75"/>
      <c r="J573" s="7"/>
      <c r="K573" s="75"/>
      <c r="L573" s="7"/>
      <c r="M573" s="75"/>
    </row>
    <row r="574">
      <c r="A574" s="7"/>
      <c r="B574" s="7"/>
      <c r="C574" s="7"/>
      <c r="D574" s="7"/>
      <c r="E574" s="7"/>
      <c r="F574" s="7"/>
      <c r="H574" s="7"/>
      <c r="I574" s="75"/>
      <c r="J574" s="7"/>
      <c r="K574" s="75"/>
      <c r="L574" s="7"/>
      <c r="M574" s="75"/>
    </row>
    <row r="575">
      <c r="A575" s="7"/>
      <c r="B575" s="7"/>
      <c r="C575" s="7"/>
      <c r="D575" s="7"/>
      <c r="E575" s="7"/>
      <c r="F575" s="7"/>
      <c r="H575" s="7"/>
      <c r="I575" s="75"/>
      <c r="J575" s="7"/>
      <c r="K575" s="75"/>
      <c r="L575" s="7"/>
      <c r="M575" s="75"/>
    </row>
    <row r="576">
      <c r="A576" s="7"/>
      <c r="B576" s="7"/>
      <c r="C576" s="7"/>
      <c r="D576" s="7"/>
      <c r="E576" s="7"/>
      <c r="F576" s="7"/>
      <c r="H576" s="7"/>
      <c r="I576" s="75"/>
      <c r="J576" s="7"/>
      <c r="K576" s="75"/>
      <c r="L576" s="7"/>
      <c r="M576" s="75"/>
    </row>
    <row r="577">
      <c r="A577" s="7"/>
      <c r="B577" s="7"/>
      <c r="C577" s="7"/>
      <c r="D577" s="7"/>
      <c r="E577" s="7"/>
      <c r="F577" s="7"/>
      <c r="H577" s="7"/>
      <c r="I577" s="75"/>
      <c r="J577" s="7"/>
      <c r="K577" s="75"/>
      <c r="L577" s="7"/>
      <c r="M577" s="75"/>
    </row>
    <row r="578">
      <c r="A578" s="7"/>
      <c r="B578" s="7"/>
      <c r="C578" s="7"/>
      <c r="D578" s="7"/>
      <c r="E578" s="7"/>
      <c r="F578" s="7"/>
      <c r="H578" s="7"/>
      <c r="I578" s="75"/>
      <c r="J578" s="7"/>
      <c r="K578" s="75"/>
      <c r="L578" s="7"/>
      <c r="M578" s="75"/>
    </row>
    <row r="579">
      <c r="A579" s="7"/>
      <c r="B579" s="7"/>
      <c r="C579" s="7"/>
      <c r="D579" s="7"/>
      <c r="E579" s="7"/>
      <c r="F579" s="7"/>
      <c r="H579" s="7"/>
      <c r="I579" s="75"/>
      <c r="J579" s="7"/>
      <c r="K579" s="75"/>
      <c r="L579" s="7"/>
      <c r="M579" s="75"/>
    </row>
    <row r="580">
      <c r="A580" s="7"/>
      <c r="B580" s="7"/>
      <c r="C580" s="7"/>
      <c r="D580" s="7"/>
      <c r="E580" s="7"/>
      <c r="F580" s="7"/>
      <c r="H580" s="7"/>
      <c r="I580" s="75"/>
      <c r="J580" s="7"/>
      <c r="K580" s="75"/>
      <c r="L580" s="7"/>
      <c r="M580" s="75"/>
    </row>
    <row r="581">
      <c r="A581" s="7"/>
      <c r="B581" s="7"/>
      <c r="C581" s="7"/>
      <c r="D581" s="7"/>
      <c r="E581" s="7"/>
      <c r="F581" s="7"/>
      <c r="H581" s="7"/>
      <c r="I581" s="75"/>
      <c r="J581" s="7"/>
      <c r="K581" s="75"/>
      <c r="L581" s="7"/>
      <c r="M581" s="75"/>
    </row>
    <row r="582">
      <c r="A582" s="7"/>
      <c r="B582" s="7"/>
      <c r="C582" s="7"/>
      <c r="D582" s="7"/>
      <c r="E582" s="7"/>
      <c r="F582" s="7"/>
      <c r="H582" s="7"/>
      <c r="I582" s="75"/>
      <c r="J582" s="7"/>
      <c r="K582" s="75"/>
      <c r="L582" s="7"/>
      <c r="M582" s="75"/>
    </row>
    <row r="583">
      <c r="A583" s="7"/>
      <c r="B583" s="7"/>
      <c r="C583" s="7"/>
      <c r="D583" s="7"/>
      <c r="E583" s="7"/>
      <c r="F583" s="7"/>
      <c r="H583" s="7"/>
      <c r="I583" s="75"/>
      <c r="J583" s="7"/>
      <c r="K583" s="75"/>
      <c r="L583" s="7"/>
      <c r="M583" s="75"/>
    </row>
    <row r="584">
      <c r="A584" s="7"/>
      <c r="B584" s="7"/>
      <c r="C584" s="7"/>
      <c r="D584" s="7"/>
      <c r="E584" s="7"/>
      <c r="F584" s="7"/>
      <c r="H584" s="7"/>
      <c r="I584" s="75"/>
      <c r="J584" s="7"/>
      <c r="K584" s="75"/>
      <c r="L584" s="7"/>
      <c r="M584" s="75"/>
    </row>
    <row r="585">
      <c r="A585" s="7"/>
      <c r="B585" s="7"/>
      <c r="C585" s="7"/>
      <c r="D585" s="7"/>
      <c r="E585" s="7"/>
      <c r="F585" s="7"/>
      <c r="H585" s="7"/>
      <c r="I585" s="75"/>
      <c r="J585" s="7"/>
      <c r="K585" s="75"/>
      <c r="L585" s="7"/>
      <c r="M585" s="75"/>
    </row>
    <row r="586">
      <c r="A586" s="7"/>
      <c r="B586" s="7"/>
      <c r="C586" s="7"/>
      <c r="D586" s="7"/>
      <c r="E586" s="7"/>
      <c r="F586" s="7"/>
      <c r="H586" s="7"/>
      <c r="I586" s="75"/>
      <c r="J586" s="7"/>
      <c r="K586" s="75"/>
      <c r="L586" s="7"/>
      <c r="M586" s="75"/>
    </row>
    <row r="587">
      <c r="A587" s="7"/>
      <c r="B587" s="7"/>
      <c r="C587" s="7"/>
      <c r="D587" s="7"/>
      <c r="E587" s="7"/>
      <c r="F587" s="7"/>
      <c r="H587" s="7"/>
      <c r="I587" s="75"/>
      <c r="J587" s="7"/>
      <c r="K587" s="75"/>
      <c r="L587" s="7"/>
      <c r="M587" s="75"/>
    </row>
    <row r="588">
      <c r="A588" s="7"/>
      <c r="B588" s="7"/>
      <c r="C588" s="7"/>
      <c r="D588" s="7"/>
      <c r="E588" s="7"/>
      <c r="F588" s="7"/>
      <c r="H588" s="7"/>
      <c r="I588" s="75"/>
      <c r="J588" s="7"/>
      <c r="K588" s="75"/>
      <c r="L588" s="7"/>
      <c r="M588" s="75"/>
    </row>
    <row r="589">
      <c r="A589" s="7"/>
      <c r="B589" s="7"/>
      <c r="C589" s="7"/>
      <c r="D589" s="7"/>
      <c r="E589" s="7"/>
      <c r="F589" s="7"/>
      <c r="H589" s="7"/>
      <c r="I589" s="75"/>
      <c r="J589" s="7"/>
      <c r="K589" s="75"/>
      <c r="L589" s="7"/>
      <c r="M589" s="75"/>
    </row>
    <row r="590">
      <c r="A590" s="7"/>
      <c r="B590" s="7"/>
      <c r="C590" s="7"/>
      <c r="D590" s="7"/>
      <c r="E590" s="7"/>
      <c r="F590" s="7"/>
      <c r="H590" s="7"/>
      <c r="I590" s="75"/>
      <c r="J590" s="7"/>
      <c r="K590" s="75"/>
      <c r="L590" s="7"/>
      <c r="M590" s="75"/>
    </row>
    <row r="591">
      <c r="A591" s="7"/>
      <c r="B591" s="7"/>
      <c r="C591" s="7"/>
      <c r="D591" s="7"/>
      <c r="E591" s="7"/>
      <c r="F591" s="7"/>
      <c r="H591" s="7"/>
      <c r="I591" s="75"/>
      <c r="J591" s="7"/>
      <c r="K591" s="75"/>
      <c r="L591" s="7"/>
      <c r="M591" s="75"/>
    </row>
    <row r="592">
      <c r="A592" s="7"/>
      <c r="B592" s="7"/>
      <c r="C592" s="7"/>
      <c r="D592" s="7"/>
      <c r="E592" s="7"/>
      <c r="F592" s="7"/>
      <c r="H592" s="7"/>
      <c r="I592" s="75"/>
      <c r="J592" s="7"/>
      <c r="K592" s="75"/>
      <c r="L592" s="7"/>
      <c r="M592" s="75"/>
    </row>
    <row r="593">
      <c r="A593" s="7"/>
      <c r="B593" s="7"/>
      <c r="C593" s="7"/>
      <c r="D593" s="7"/>
      <c r="E593" s="7"/>
      <c r="F593" s="7"/>
      <c r="H593" s="7"/>
      <c r="I593" s="75"/>
      <c r="J593" s="7"/>
      <c r="K593" s="75"/>
      <c r="L593" s="7"/>
      <c r="M593" s="75"/>
    </row>
    <row r="594">
      <c r="A594" s="7"/>
      <c r="B594" s="7"/>
      <c r="C594" s="7"/>
      <c r="D594" s="7"/>
      <c r="E594" s="7"/>
      <c r="F594" s="7"/>
      <c r="H594" s="7"/>
      <c r="I594" s="75"/>
      <c r="J594" s="7"/>
      <c r="K594" s="75"/>
      <c r="L594" s="7"/>
      <c r="M594" s="75"/>
    </row>
    <row r="595">
      <c r="A595" s="7"/>
      <c r="B595" s="7"/>
      <c r="C595" s="7"/>
      <c r="D595" s="7"/>
      <c r="E595" s="7"/>
      <c r="F595" s="7"/>
      <c r="H595" s="7"/>
      <c r="I595" s="75"/>
      <c r="J595" s="7"/>
      <c r="K595" s="75"/>
      <c r="L595" s="7"/>
      <c r="M595" s="75"/>
    </row>
    <row r="596">
      <c r="A596" s="7"/>
      <c r="B596" s="7"/>
      <c r="C596" s="7"/>
      <c r="D596" s="7"/>
      <c r="E596" s="7"/>
      <c r="F596" s="7"/>
      <c r="H596" s="7"/>
      <c r="I596" s="75"/>
      <c r="J596" s="7"/>
      <c r="K596" s="75"/>
      <c r="L596" s="7"/>
      <c r="M596" s="75"/>
    </row>
    <row r="597">
      <c r="A597" s="7"/>
      <c r="B597" s="7"/>
      <c r="C597" s="7"/>
      <c r="D597" s="7"/>
      <c r="E597" s="7"/>
      <c r="F597" s="7"/>
      <c r="H597" s="7"/>
      <c r="I597" s="75"/>
      <c r="J597" s="7"/>
      <c r="K597" s="75"/>
      <c r="L597" s="7"/>
      <c r="M597" s="75"/>
    </row>
    <row r="598">
      <c r="A598" s="7"/>
      <c r="B598" s="7"/>
      <c r="C598" s="7"/>
      <c r="D598" s="7"/>
      <c r="E598" s="7"/>
      <c r="F598" s="7"/>
      <c r="H598" s="7"/>
      <c r="I598" s="75"/>
      <c r="J598" s="7"/>
      <c r="K598" s="75"/>
      <c r="L598" s="7"/>
      <c r="M598" s="75"/>
    </row>
    <row r="599">
      <c r="A599" s="7"/>
      <c r="B599" s="7"/>
      <c r="C599" s="7"/>
      <c r="D599" s="7"/>
      <c r="E599" s="7"/>
      <c r="F599" s="7"/>
      <c r="H599" s="7"/>
      <c r="I599" s="75"/>
      <c r="J599" s="7"/>
      <c r="K599" s="75"/>
      <c r="L599" s="7"/>
      <c r="M599" s="75"/>
    </row>
    <row r="600">
      <c r="A600" s="7"/>
      <c r="B600" s="7"/>
      <c r="C600" s="7"/>
      <c r="D600" s="7"/>
      <c r="E600" s="7"/>
      <c r="F600" s="7"/>
      <c r="H600" s="7"/>
      <c r="I600" s="75"/>
      <c r="J600" s="7"/>
      <c r="K600" s="75"/>
      <c r="L600" s="7"/>
      <c r="M600" s="75"/>
    </row>
    <row r="601">
      <c r="A601" s="7"/>
      <c r="B601" s="7"/>
      <c r="C601" s="7"/>
      <c r="D601" s="7"/>
      <c r="E601" s="7"/>
      <c r="F601" s="7"/>
      <c r="H601" s="7"/>
      <c r="I601" s="75"/>
      <c r="J601" s="7"/>
      <c r="K601" s="75"/>
      <c r="L601" s="7"/>
      <c r="M601" s="75"/>
    </row>
    <row r="602">
      <c r="A602" s="7"/>
      <c r="B602" s="7"/>
      <c r="C602" s="7"/>
      <c r="D602" s="7"/>
      <c r="E602" s="7"/>
      <c r="F602" s="7"/>
      <c r="H602" s="7"/>
      <c r="I602" s="75"/>
      <c r="J602" s="7"/>
      <c r="K602" s="75"/>
      <c r="L602" s="7"/>
      <c r="M602" s="75"/>
    </row>
    <row r="603">
      <c r="A603" s="7"/>
      <c r="B603" s="7"/>
      <c r="C603" s="7"/>
      <c r="D603" s="7"/>
      <c r="E603" s="7"/>
      <c r="F603" s="7"/>
      <c r="H603" s="7"/>
      <c r="I603" s="75"/>
      <c r="J603" s="7"/>
      <c r="K603" s="75"/>
      <c r="L603" s="7"/>
      <c r="M603" s="75"/>
    </row>
    <row r="604">
      <c r="A604" s="7"/>
      <c r="B604" s="7"/>
      <c r="C604" s="7"/>
      <c r="D604" s="7"/>
      <c r="E604" s="7"/>
      <c r="F604" s="7"/>
      <c r="H604" s="7"/>
      <c r="I604" s="75"/>
      <c r="J604" s="7"/>
      <c r="K604" s="75"/>
      <c r="L604" s="7"/>
      <c r="M604" s="75"/>
    </row>
    <row r="605">
      <c r="A605" s="7"/>
      <c r="B605" s="7"/>
      <c r="C605" s="7"/>
      <c r="D605" s="7"/>
      <c r="E605" s="7"/>
      <c r="F605" s="7"/>
      <c r="H605" s="7"/>
      <c r="I605" s="75"/>
      <c r="J605" s="7"/>
      <c r="K605" s="75"/>
      <c r="L605" s="7"/>
      <c r="M605" s="75"/>
    </row>
    <row r="606">
      <c r="A606" s="7"/>
      <c r="B606" s="7"/>
      <c r="C606" s="7"/>
      <c r="D606" s="7"/>
      <c r="E606" s="7"/>
      <c r="F606" s="7"/>
      <c r="H606" s="7"/>
      <c r="I606" s="75"/>
      <c r="J606" s="7"/>
      <c r="K606" s="75"/>
      <c r="L606" s="7"/>
      <c r="M606" s="75"/>
    </row>
    <row r="607">
      <c r="A607" s="7"/>
      <c r="B607" s="7"/>
      <c r="C607" s="7"/>
      <c r="D607" s="7"/>
      <c r="E607" s="7"/>
      <c r="F607" s="7"/>
      <c r="H607" s="7"/>
      <c r="I607" s="75"/>
      <c r="J607" s="7"/>
      <c r="K607" s="75"/>
      <c r="L607" s="7"/>
      <c r="M607" s="75"/>
    </row>
    <row r="608">
      <c r="A608" s="7"/>
      <c r="B608" s="7"/>
      <c r="C608" s="7"/>
      <c r="D608" s="7"/>
      <c r="E608" s="7"/>
      <c r="F608" s="7"/>
      <c r="H608" s="7"/>
      <c r="I608" s="75"/>
      <c r="J608" s="7"/>
      <c r="K608" s="75"/>
      <c r="L608" s="7"/>
      <c r="M608" s="75"/>
    </row>
    <row r="609">
      <c r="A609" s="7"/>
      <c r="B609" s="7"/>
      <c r="C609" s="7"/>
      <c r="D609" s="7"/>
      <c r="E609" s="7"/>
      <c r="F609" s="7"/>
      <c r="H609" s="7"/>
      <c r="I609" s="75"/>
      <c r="J609" s="7"/>
      <c r="K609" s="75"/>
      <c r="L609" s="7"/>
      <c r="M609" s="75"/>
    </row>
    <row r="610">
      <c r="A610" s="7"/>
      <c r="B610" s="7"/>
      <c r="C610" s="7"/>
      <c r="D610" s="7"/>
      <c r="E610" s="7"/>
      <c r="F610" s="7"/>
      <c r="H610" s="7"/>
      <c r="I610" s="75"/>
      <c r="J610" s="7"/>
      <c r="K610" s="75"/>
      <c r="L610" s="7"/>
      <c r="M610" s="75"/>
    </row>
    <row r="611">
      <c r="A611" s="7"/>
      <c r="B611" s="7"/>
      <c r="C611" s="7"/>
      <c r="D611" s="7"/>
      <c r="E611" s="7"/>
      <c r="F611" s="7"/>
      <c r="H611" s="7"/>
      <c r="I611" s="75"/>
      <c r="J611" s="7"/>
      <c r="K611" s="75"/>
      <c r="L611" s="7"/>
      <c r="M611" s="75"/>
    </row>
    <row r="612">
      <c r="A612" s="7"/>
      <c r="B612" s="7"/>
      <c r="C612" s="7"/>
      <c r="D612" s="7"/>
      <c r="E612" s="7"/>
      <c r="F612" s="7"/>
      <c r="H612" s="7"/>
      <c r="I612" s="75"/>
      <c r="J612" s="7"/>
      <c r="K612" s="75"/>
      <c r="L612" s="7"/>
      <c r="M612" s="75"/>
    </row>
    <row r="613">
      <c r="A613" s="7"/>
      <c r="B613" s="7"/>
      <c r="C613" s="7"/>
      <c r="D613" s="7"/>
      <c r="E613" s="7"/>
      <c r="F613" s="7"/>
      <c r="H613" s="7"/>
      <c r="I613" s="75"/>
      <c r="J613" s="7"/>
      <c r="K613" s="75"/>
      <c r="L613" s="7"/>
      <c r="M613" s="75"/>
    </row>
    <row r="614">
      <c r="A614" s="7"/>
      <c r="B614" s="7"/>
      <c r="C614" s="7"/>
      <c r="D614" s="7"/>
      <c r="E614" s="7"/>
      <c r="F614" s="7"/>
      <c r="H614" s="7"/>
      <c r="I614" s="75"/>
      <c r="J614" s="7"/>
      <c r="K614" s="75"/>
      <c r="L614" s="7"/>
      <c r="M614" s="75"/>
    </row>
    <row r="615">
      <c r="A615" s="7"/>
      <c r="B615" s="7"/>
      <c r="C615" s="7"/>
      <c r="D615" s="7"/>
      <c r="E615" s="7"/>
      <c r="F615" s="7"/>
      <c r="H615" s="7"/>
      <c r="I615" s="75"/>
      <c r="J615" s="7"/>
      <c r="K615" s="75"/>
      <c r="L615" s="7"/>
      <c r="M615" s="75"/>
    </row>
    <row r="616">
      <c r="A616" s="7"/>
      <c r="B616" s="7"/>
      <c r="C616" s="7"/>
      <c r="D616" s="7"/>
      <c r="E616" s="7"/>
      <c r="F616" s="7"/>
      <c r="H616" s="7"/>
      <c r="I616" s="75"/>
      <c r="J616" s="7"/>
      <c r="K616" s="75"/>
      <c r="L616" s="7"/>
      <c r="M616" s="75"/>
    </row>
    <row r="617">
      <c r="A617" s="7"/>
      <c r="B617" s="7"/>
      <c r="C617" s="7"/>
      <c r="D617" s="7"/>
      <c r="E617" s="7"/>
      <c r="F617" s="7"/>
      <c r="H617" s="7"/>
      <c r="I617" s="75"/>
      <c r="J617" s="7"/>
      <c r="K617" s="75"/>
      <c r="L617" s="7"/>
      <c r="M617" s="75"/>
    </row>
    <row r="618">
      <c r="A618" s="7"/>
      <c r="B618" s="7"/>
      <c r="C618" s="7"/>
      <c r="D618" s="7"/>
      <c r="E618" s="7"/>
      <c r="F618" s="7"/>
      <c r="H618" s="7"/>
      <c r="I618" s="75"/>
      <c r="J618" s="7"/>
      <c r="K618" s="75"/>
      <c r="L618" s="7"/>
      <c r="M618" s="75"/>
    </row>
    <row r="619">
      <c r="A619" s="7"/>
      <c r="B619" s="7"/>
      <c r="C619" s="7"/>
      <c r="D619" s="7"/>
      <c r="E619" s="7"/>
      <c r="F619" s="7"/>
      <c r="H619" s="7"/>
      <c r="I619" s="75"/>
      <c r="J619" s="7"/>
      <c r="K619" s="75"/>
      <c r="L619" s="7"/>
      <c r="M619" s="75"/>
    </row>
    <row r="620">
      <c r="A620" s="7"/>
      <c r="B620" s="7"/>
      <c r="C620" s="7"/>
      <c r="D620" s="7"/>
      <c r="E620" s="7"/>
      <c r="F620" s="7"/>
      <c r="H620" s="7"/>
      <c r="I620" s="75"/>
      <c r="J620" s="7"/>
      <c r="K620" s="75"/>
      <c r="L620" s="7"/>
      <c r="M620" s="75"/>
    </row>
    <row r="621">
      <c r="A621" s="7"/>
      <c r="B621" s="7"/>
      <c r="C621" s="7"/>
      <c r="D621" s="7"/>
      <c r="E621" s="7"/>
      <c r="F621" s="7"/>
      <c r="H621" s="7"/>
      <c r="I621" s="75"/>
      <c r="J621" s="7"/>
      <c r="K621" s="75"/>
      <c r="L621" s="7"/>
      <c r="M621" s="75"/>
    </row>
    <row r="622">
      <c r="A622" s="7"/>
      <c r="B622" s="7"/>
      <c r="C622" s="7"/>
      <c r="D622" s="7"/>
      <c r="E622" s="7"/>
      <c r="F622" s="7"/>
      <c r="H622" s="7"/>
      <c r="I622" s="75"/>
      <c r="J622" s="7"/>
      <c r="K622" s="75"/>
      <c r="L622" s="7"/>
      <c r="M622" s="75"/>
    </row>
    <row r="623">
      <c r="A623" s="7"/>
      <c r="B623" s="7"/>
      <c r="C623" s="7"/>
      <c r="D623" s="7"/>
      <c r="E623" s="7"/>
      <c r="F623" s="7"/>
      <c r="H623" s="7"/>
      <c r="I623" s="75"/>
      <c r="J623" s="7"/>
      <c r="K623" s="75"/>
      <c r="L623" s="7"/>
      <c r="M623" s="75"/>
    </row>
    <row r="624">
      <c r="A624" s="7"/>
      <c r="B624" s="7"/>
      <c r="C624" s="7"/>
      <c r="D624" s="7"/>
      <c r="E624" s="7"/>
      <c r="F624" s="7"/>
      <c r="H624" s="7"/>
      <c r="I624" s="75"/>
      <c r="J624" s="7"/>
      <c r="K624" s="75"/>
      <c r="L624" s="7"/>
      <c r="M624" s="75"/>
    </row>
    <row r="625">
      <c r="A625" s="7"/>
      <c r="B625" s="7"/>
      <c r="C625" s="7"/>
      <c r="D625" s="7"/>
      <c r="E625" s="7"/>
      <c r="F625" s="7"/>
      <c r="H625" s="7"/>
      <c r="I625" s="75"/>
      <c r="J625" s="7"/>
      <c r="K625" s="75"/>
      <c r="L625" s="7"/>
      <c r="M625" s="75"/>
    </row>
    <row r="626">
      <c r="A626" s="7"/>
      <c r="B626" s="7"/>
      <c r="C626" s="7"/>
      <c r="D626" s="7"/>
      <c r="E626" s="7"/>
      <c r="F626" s="7"/>
      <c r="H626" s="7"/>
      <c r="I626" s="75"/>
      <c r="J626" s="7"/>
      <c r="K626" s="75"/>
      <c r="L626" s="7"/>
      <c r="M626" s="75"/>
    </row>
    <row r="627">
      <c r="A627" s="7"/>
      <c r="B627" s="7"/>
      <c r="C627" s="7"/>
      <c r="D627" s="7"/>
      <c r="E627" s="7"/>
      <c r="F627" s="7"/>
      <c r="H627" s="7"/>
      <c r="I627" s="75"/>
      <c r="J627" s="7"/>
      <c r="K627" s="75"/>
      <c r="L627" s="7"/>
      <c r="M627" s="75"/>
    </row>
    <row r="628">
      <c r="A628" s="7"/>
      <c r="B628" s="7"/>
      <c r="C628" s="7"/>
      <c r="D628" s="7"/>
      <c r="E628" s="7"/>
      <c r="F628" s="7"/>
      <c r="H628" s="7"/>
      <c r="I628" s="75"/>
      <c r="J628" s="7"/>
      <c r="K628" s="75"/>
      <c r="L628" s="7"/>
      <c r="M628" s="75"/>
    </row>
    <row r="629">
      <c r="A629" s="7"/>
      <c r="B629" s="7"/>
      <c r="C629" s="7"/>
      <c r="D629" s="7"/>
      <c r="E629" s="7"/>
      <c r="F629" s="7"/>
      <c r="H629" s="7"/>
      <c r="I629" s="75"/>
      <c r="J629" s="7"/>
      <c r="K629" s="75"/>
      <c r="L629" s="7"/>
      <c r="M629" s="75"/>
    </row>
    <row r="630">
      <c r="A630" s="7"/>
      <c r="B630" s="7"/>
      <c r="C630" s="7"/>
      <c r="D630" s="7"/>
      <c r="E630" s="7"/>
      <c r="F630" s="7"/>
      <c r="H630" s="7"/>
      <c r="I630" s="75"/>
      <c r="J630" s="7"/>
      <c r="K630" s="75"/>
      <c r="L630" s="7"/>
      <c r="M630" s="75"/>
    </row>
    <row r="631">
      <c r="A631" s="7"/>
      <c r="B631" s="7"/>
      <c r="C631" s="7"/>
      <c r="D631" s="7"/>
      <c r="E631" s="7"/>
      <c r="F631" s="7"/>
      <c r="H631" s="7"/>
      <c r="I631" s="75"/>
      <c r="J631" s="7"/>
      <c r="K631" s="75"/>
      <c r="L631" s="7"/>
      <c r="M631" s="75"/>
    </row>
    <row r="632">
      <c r="A632" s="7"/>
      <c r="B632" s="7"/>
      <c r="C632" s="7"/>
      <c r="D632" s="7"/>
      <c r="E632" s="7"/>
      <c r="F632" s="7"/>
      <c r="H632" s="7"/>
      <c r="I632" s="75"/>
      <c r="J632" s="7"/>
      <c r="K632" s="75"/>
      <c r="L632" s="7"/>
      <c r="M632" s="75"/>
    </row>
    <row r="633">
      <c r="A633" s="7"/>
      <c r="B633" s="7"/>
      <c r="C633" s="7"/>
      <c r="D633" s="7"/>
      <c r="E633" s="7"/>
      <c r="F633" s="7"/>
      <c r="H633" s="7"/>
      <c r="I633" s="75"/>
      <c r="J633" s="7"/>
      <c r="K633" s="75"/>
      <c r="L633" s="7"/>
      <c r="M633" s="75"/>
    </row>
    <row r="634">
      <c r="A634" s="7"/>
      <c r="B634" s="7"/>
      <c r="C634" s="7"/>
      <c r="D634" s="7"/>
      <c r="E634" s="7"/>
      <c r="F634" s="7"/>
      <c r="H634" s="7"/>
      <c r="I634" s="75"/>
      <c r="J634" s="7"/>
      <c r="K634" s="75"/>
      <c r="L634" s="7"/>
      <c r="M634" s="75"/>
    </row>
    <row r="635">
      <c r="A635" s="7"/>
      <c r="B635" s="7"/>
      <c r="C635" s="7"/>
      <c r="D635" s="7"/>
      <c r="E635" s="7"/>
      <c r="F635" s="7"/>
      <c r="H635" s="7"/>
      <c r="I635" s="75"/>
      <c r="J635" s="7"/>
      <c r="K635" s="75"/>
      <c r="L635" s="7"/>
      <c r="M635" s="75"/>
    </row>
    <row r="636">
      <c r="A636" s="7"/>
      <c r="B636" s="7"/>
      <c r="C636" s="7"/>
      <c r="D636" s="7"/>
      <c r="E636" s="7"/>
      <c r="F636" s="7"/>
      <c r="H636" s="7"/>
      <c r="I636" s="75"/>
      <c r="J636" s="7"/>
      <c r="K636" s="75"/>
      <c r="L636" s="7"/>
      <c r="M636" s="75"/>
    </row>
    <row r="637">
      <c r="A637" s="7"/>
      <c r="B637" s="7"/>
      <c r="C637" s="7"/>
      <c r="D637" s="7"/>
      <c r="E637" s="7"/>
      <c r="F637" s="7"/>
      <c r="H637" s="7"/>
      <c r="I637" s="75"/>
      <c r="J637" s="7"/>
      <c r="K637" s="75"/>
      <c r="L637" s="7"/>
      <c r="M637" s="75"/>
    </row>
    <row r="638">
      <c r="A638" s="7"/>
      <c r="B638" s="7"/>
      <c r="C638" s="7"/>
      <c r="D638" s="7"/>
      <c r="E638" s="7"/>
      <c r="F638" s="7"/>
      <c r="H638" s="7"/>
      <c r="I638" s="75"/>
      <c r="J638" s="7"/>
      <c r="K638" s="75"/>
      <c r="L638" s="7"/>
      <c r="M638" s="75"/>
    </row>
    <row r="639">
      <c r="A639" s="7"/>
      <c r="B639" s="7"/>
      <c r="C639" s="7"/>
      <c r="D639" s="7"/>
      <c r="E639" s="7"/>
      <c r="F639" s="7"/>
      <c r="H639" s="7"/>
      <c r="I639" s="75"/>
      <c r="J639" s="7"/>
      <c r="K639" s="75"/>
      <c r="L639" s="7"/>
      <c r="M639" s="75"/>
    </row>
    <row r="640">
      <c r="A640" s="7"/>
      <c r="B640" s="7"/>
      <c r="C640" s="7"/>
      <c r="D640" s="7"/>
      <c r="E640" s="7"/>
      <c r="F640" s="7"/>
      <c r="H640" s="7"/>
      <c r="I640" s="75"/>
      <c r="J640" s="7"/>
      <c r="K640" s="75"/>
      <c r="L640" s="7"/>
      <c r="M640" s="75"/>
    </row>
    <row r="641">
      <c r="A641" s="7"/>
      <c r="B641" s="7"/>
      <c r="C641" s="7"/>
      <c r="D641" s="7"/>
      <c r="E641" s="7"/>
      <c r="F641" s="7"/>
      <c r="H641" s="7"/>
      <c r="I641" s="75"/>
      <c r="J641" s="7"/>
      <c r="K641" s="75"/>
      <c r="L641" s="7"/>
      <c r="M641" s="75"/>
    </row>
    <row r="642">
      <c r="A642" s="7"/>
      <c r="B642" s="7"/>
      <c r="C642" s="7"/>
      <c r="D642" s="7"/>
      <c r="E642" s="7"/>
      <c r="F642" s="7"/>
      <c r="H642" s="7"/>
      <c r="I642" s="75"/>
      <c r="J642" s="7"/>
      <c r="K642" s="75"/>
      <c r="L642" s="7"/>
      <c r="M642" s="75"/>
    </row>
    <row r="643">
      <c r="A643" s="7"/>
      <c r="B643" s="7"/>
      <c r="C643" s="7"/>
      <c r="D643" s="7"/>
      <c r="E643" s="7"/>
      <c r="F643" s="7"/>
      <c r="H643" s="7"/>
      <c r="I643" s="75"/>
      <c r="J643" s="7"/>
      <c r="K643" s="75"/>
      <c r="L643" s="7"/>
      <c r="M643" s="75"/>
    </row>
    <row r="644">
      <c r="A644" s="7"/>
      <c r="B644" s="7"/>
      <c r="C644" s="7"/>
      <c r="D644" s="7"/>
      <c r="E644" s="7"/>
      <c r="F644" s="7"/>
      <c r="H644" s="7"/>
      <c r="I644" s="75"/>
      <c r="J644" s="7"/>
      <c r="K644" s="75"/>
      <c r="L644" s="7"/>
      <c r="M644" s="75"/>
    </row>
    <row r="645">
      <c r="A645" s="7"/>
      <c r="B645" s="7"/>
      <c r="C645" s="7"/>
      <c r="D645" s="7"/>
      <c r="E645" s="7"/>
      <c r="F645" s="7"/>
      <c r="H645" s="7"/>
      <c r="I645" s="75"/>
      <c r="J645" s="7"/>
      <c r="K645" s="75"/>
      <c r="L645" s="7"/>
      <c r="M645" s="75"/>
    </row>
    <row r="646">
      <c r="A646" s="7"/>
      <c r="B646" s="7"/>
      <c r="C646" s="7"/>
      <c r="D646" s="7"/>
      <c r="E646" s="7"/>
      <c r="F646" s="7"/>
      <c r="H646" s="7"/>
      <c r="I646" s="75"/>
      <c r="J646" s="7"/>
      <c r="K646" s="75"/>
      <c r="L646" s="7"/>
      <c r="M646" s="75"/>
    </row>
    <row r="647">
      <c r="A647" s="7"/>
      <c r="B647" s="7"/>
      <c r="C647" s="7"/>
      <c r="D647" s="7"/>
      <c r="E647" s="7"/>
      <c r="F647" s="7"/>
      <c r="H647" s="7"/>
      <c r="I647" s="75"/>
      <c r="J647" s="7"/>
      <c r="K647" s="75"/>
      <c r="L647" s="7"/>
      <c r="M647" s="75"/>
    </row>
    <row r="648">
      <c r="A648" s="7"/>
      <c r="B648" s="7"/>
      <c r="C648" s="7"/>
      <c r="D648" s="7"/>
      <c r="E648" s="7"/>
      <c r="F648" s="7"/>
      <c r="H648" s="7"/>
      <c r="I648" s="75"/>
      <c r="J648" s="7"/>
      <c r="K648" s="75"/>
      <c r="L648" s="7"/>
      <c r="M648" s="75"/>
    </row>
    <row r="649">
      <c r="A649" s="7"/>
      <c r="B649" s="7"/>
      <c r="C649" s="7"/>
      <c r="D649" s="7"/>
      <c r="E649" s="7"/>
      <c r="F649" s="7"/>
      <c r="H649" s="7"/>
      <c r="I649" s="75"/>
      <c r="J649" s="7"/>
      <c r="K649" s="75"/>
      <c r="L649" s="7"/>
      <c r="M649" s="75"/>
    </row>
    <row r="650">
      <c r="A650" s="7"/>
      <c r="B650" s="7"/>
      <c r="C650" s="7"/>
      <c r="D650" s="7"/>
      <c r="E650" s="7"/>
      <c r="F650" s="7"/>
      <c r="H650" s="7"/>
      <c r="I650" s="75"/>
      <c r="J650" s="7"/>
      <c r="K650" s="75"/>
      <c r="L650" s="7"/>
      <c r="M650" s="75"/>
    </row>
    <row r="651">
      <c r="A651" s="7"/>
      <c r="B651" s="7"/>
      <c r="C651" s="7"/>
      <c r="D651" s="7"/>
      <c r="E651" s="7"/>
      <c r="F651" s="7"/>
      <c r="H651" s="7"/>
      <c r="I651" s="75"/>
      <c r="J651" s="7"/>
      <c r="K651" s="75"/>
      <c r="L651" s="7"/>
      <c r="M651" s="75"/>
    </row>
    <row r="652">
      <c r="A652" s="7"/>
      <c r="B652" s="7"/>
      <c r="C652" s="7"/>
      <c r="D652" s="7"/>
      <c r="E652" s="7"/>
      <c r="F652" s="7"/>
      <c r="H652" s="7"/>
      <c r="I652" s="75"/>
      <c r="J652" s="7"/>
      <c r="K652" s="75"/>
      <c r="L652" s="7"/>
      <c r="M652" s="75"/>
    </row>
    <row r="653">
      <c r="A653" s="7"/>
      <c r="B653" s="7"/>
      <c r="C653" s="7"/>
      <c r="D653" s="7"/>
      <c r="E653" s="7"/>
      <c r="F653" s="7"/>
      <c r="H653" s="7"/>
      <c r="I653" s="75"/>
      <c r="J653" s="7"/>
      <c r="K653" s="75"/>
      <c r="L653" s="7"/>
      <c r="M653" s="75"/>
    </row>
    <row r="654">
      <c r="A654" s="7"/>
      <c r="B654" s="7"/>
      <c r="C654" s="7"/>
      <c r="D654" s="7"/>
      <c r="E654" s="7"/>
      <c r="F654" s="7"/>
      <c r="H654" s="7"/>
      <c r="I654" s="75"/>
      <c r="J654" s="7"/>
      <c r="K654" s="75"/>
      <c r="L654" s="7"/>
      <c r="M654" s="75"/>
    </row>
    <row r="655">
      <c r="A655" s="7"/>
      <c r="B655" s="7"/>
      <c r="C655" s="7"/>
      <c r="D655" s="7"/>
      <c r="E655" s="7"/>
      <c r="F655" s="7"/>
      <c r="H655" s="7"/>
      <c r="I655" s="75"/>
      <c r="J655" s="7"/>
      <c r="K655" s="75"/>
      <c r="L655" s="7"/>
      <c r="M655" s="75"/>
    </row>
    <row r="656">
      <c r="A656" s="7"/>
      <c r="B656" s="7"/>
      <c r="C656" s="7"/>
      <c r="D656" s="7"/>
      <c r="E656" s="7"/>
      <c r="F656" s="7"/>
      <c r="H656" s="7"/>
      <c r="I656" s="75"/>
      <c r="J656" s="7"/>
      <c r="K656" s="75"/>
      <c r="L656" s="7"/>
      <c r="M656" s="75"/>
    </row>
    <row r="657">
      <c r="A657" s="7"/>
      <c r="B657" s="7"/>
      <c r="C657" s="7"/>
      <c r="D657" s="7"/>
      <c r="E657" s="7"/>
      <c r="F657" s="7"/>
      <c r="H657" s="7"/>
      <c r="I657" s="75"/>
      <c r="J657" s="7"/>
      <c r="K657" s="75"/>
      <c r="L657" s="7"/>
      <c r="M657" s="75"/>
    </row>
    <row r="658">
      <c r="A658" s="7"/>
      <c r="B658" s="7"/>
      <c r="C658" s="7"/>
      <c r="D658" s="7"/>
      <c r="E658" s="7"/>
      <c r="F658" s="7"/>
      <c r="H658" s="7"/>
      <c r="I658" s="75"/>
      <c r="J658" s="7"/>
      <c r="K658" s="75"/>
      <c r="L658" s="7"/>
      <c r="M658" s="75"/>
    </row>
    <row r="659">
      <c r="A659" s="7"/>
      <c r="B659" s="7"/>
      <c r="C659" s="7"/>
      <c r="D659" s="7"/>
      <c r="E659" s="7"/>
      <c r="F659" s="7"/>
      <c r="H659" s="7"/>
      <c r="I659" s="75"/>
      <c r="J659" s="7"/>
      <c r="K659" s="75"/>
      <c r="L659" s="7"/>
      <c r="M659" s="75"/>
    </row>
    <row r="660">
      <c r="A660" s="7"/>
      <c r="B660" s="7"/>
      <c r="C660" s="7"/>
      <c r="D660" s="7"/>
      <c r="E660" s="7"/>
      <c r="F660" s="7"/>
      <c r="H660" s="7"/>
      <c r="I660" s="75"/>
      <c r="J660" s="7"/>
      <c r="K660" s="75"/>
      <c r="L660" s="7"/>
      <c r="M660" s="75"/>
    </row>
    <row r="661">
      <c r="A661" s="7"/>
      <c r="B661" s="7"/>
      <c r="C661" s="7"/>
      <c r="D661" s="7"/>
      <c r="E661" s="7"/>
      <c r="F661" s="7"/>
      <c r="H661" s="7"/>
      <c r="I661" s="75"/>
      <c r="J661" s="7"/>
      <c r="K661" s="75"/>
      <c r="L661" s="7"/>
      <c r="M661" s="75"/>
    </row>
    <row r="662">
      <c r="A662" s="7"/>
      <c r="B662" s="7"/>
      <c r="C662" s="7"/>
      <c r="D662" s="7"/>
      <c r="E662" s="7"/>
      <c r="F662" s="7"/>
      <c r="H662" s="7"/>
      <c r="I662" s="75"/>
      <c r="J662" s="7"/>
      <c r="K662" s="75"/>
      <c r="L662" s="7"/>
      <c r="M662" s="75"/>
    </row>
    <row r="663">
      <c r="A663" s="7"/>
      <c r="B663" s="7"/>
      <c r="C663" s="7"/>
      <c r="D663" s="7"/>
      <c r="E663" s="7"/>
      <c r="F663" s="7"/>
      <c r="H663" s="7"/>
      <c r="I663" s="75"/>
      <c r="J663" s="7"/>
      <c r="K663" s="75"/>
      <c r="L663" s="7"/>
      <c r="M663" s="75"/>
    </row>
    <row r="664">
      <c r="A664" s="7"/>
      <c r="B664" s="7"/>
      <c r="C664" s="7"/>
      <c r="D664" s="7"/>
      <c r="E664" s="7"/>
      <c r="F664" s="7"/>
      <c r="H664" s="7"/>
      <c r="I664" s="75"/>
      <c r="J664" s="7"/>
      <c r="K664" s="75"/>
      <c r="L664" s="7"/>
      <c r="M664" s="75"/>
    </row>
    <row r="665">
      <c r="A665" s="7"/>
      <c r="B665" s="7"/>
      <c r="C665" s="7"/>
      <c r="D665" s="7"/>
      <c r="E665" s="7"/>
      <c r="F665" s="7"/>
      <c r="H665" s="7"/>
      <c r="I665" s="75"/>
      <c r="J665" s="7"/>
      <c r="K665" s="75"/>
      <c r="L665" s="7"/>
      <c r="M665" s="75"/>
    </row>
    <row r="666">
      <c r="A666" s="7"/>
      <c r="B666" s="7"/>
      <c r="C666" s="7"/>
      <c r="D666" s="7"/>
      <c r="E666" s="7"/>
      <c r="F666" s="7"/>
      <c r="H666" s="7"/>
      <c r="I666" s="75"/>
      <c r="J666" s="7"/>
      <c r="K666" s="75"/>
      <c r="L666" s="7"/>
      <c r="M666" s="75"/>
    </row>
    <row r="667">
      <c r="A667" s="7"/>
      <c r="B667" s="7"/>
      <c r="C667" s="7"/>
      <c r="D667" s="7"/>
      <c r="E667" s="7"/>
      <c r="F667" s="7"/>
      <c r="H667" s="7"/>
      <c r="I667" s="75"/>
      <c r="J667" s="7"/>
      <c r="K667" s="75"/>
      <c r="L667" s="7"/>
      <c r="M667" s="75"/>
    </row>
    <row r="668">
      <c r="A668" s="7"/>
      <c r="B668" s="7"/>
      <c r="C668" s="7"/>
      <c r="D668" s="7"/>
      <c r="E668" s="7"/>
      <c r="F668" s="7"/>
      <c r="H668" s="7"/>
      <c r="I668" s="75"/>
      <c r="J668" s="7"/>
      <c r="K668" s="75"/>
      <c r="L668" s="7"/>
      <c r="M668" s="75"/>
    </row>
    <row r="669">
      <c r="A669" s="7"/>
      <c r="B669" s="7"/>
      <c r="C669" s="7"/>
      <c r="D669" s="7"/>
      <c r="E669" s="7"/>
      <c r="F669" s="7"/>
      <c r="H669" s="7"/>
      <c r="I669" s="75"/>
      <c r="J669" s="7"/>
      <c r="K669" s="75"/>
      <c r="L669" s="7"/>
      <c r="M669" s="75"/>
    </row>
    <row r="670">
      <c r="A670" s="7"/>
      <c r="B670" s="7"/>
      <c r="C670" s="7"/>
      <c r="D670" s="7"/>
      <c r="E670" s="7"/>
      <c r="F670" s="7"/>
      <c r="H670" s="7"/>
      <c r="I670" s="75"/>
      <c r="J670" s="7"/>
      <c r="K670" s="75"/>
      <c r="L670" s="7"/>
      <c r="M670" s="75"/>
    </row>
    <row r="671">
      <c r="A671" s="7"/>
      <c r="B671" s="7"/>
      <c r="C671" s="7"/>
      <c r="D671" s="7"/>
      <c r="E671" s="7"/>
      <c r="F671" s="7"/>
      <c r="H671" s="7"/>
      <c r="I671" s="75"/>
      <c r="J671" s="7"/>
      <c r="K671" s="75"/>
      <c r="L671" s="7"/>
      <c r="M671" s="75"/>
    </row>
    <row r="672">
      <c r="A672" s="7"/>
      <c r="B672" s="7"/>
      <c r="C672" s="7"/>
      <c r="D672" s="7"/>
      <c r="E672" s="7"/>
      <c r="F672" s="7"/>
      <c r="H672" s="7"/>
      <c r="I672" s="75"/>
      <c r="J672" s="7"/>
      <c r="K672" s="75"/>
      <c r="L672" s="7"/>
      <c r="M672" s="75"/>
    </row>
    <row r="673">
      <c r="A673" s="7"/>
      <c r="B673" s="7"/>
      <c r="C673" s="7"/>
      <c r="D673" s="7"/>
      <c r="E673" s="7"/>
      <c r="F673" s="7"/>
      <c r="H673" s="7"/>
      <c r="I673" s="75"/>
      <c r="J673" s="7"/>
      <c r="K673" s="75"/>
      <c r="L673" s="7"/>
      <c r="M673" s="75"/>
    </row>
    <row r="674">
      <c r="A674" s="7"/>
      <c r="B674" s="7"/>
      <c r="C674" s="7"/>
      <c r="D674" s="7"/>
      <c r="E674" s="7"/>
      <c r="F674" s="7"/>
      <c r="H674" s="7"/>
      <c r="I674" s="75"/>
      <c r="J674" s="7"/>
      <c r="K674" s="75"/>
      <c r="L674" s="7"/>
      <c r="M674" s="75"/>
    </row>
    <row r="675">
      <c r="A675" s="7"/>
      <c r="B675" s="7"/>
      <c r="C675" s="7"/>
      <c r="D675" s="7"/>
      <c r="E675" s="7"/>
      <c r="F675" s="7"/>
      <c r="H675" s="7"/>
      <c r="I675" s="75"/>
      <c r="J675" s="7"/>
      <c r="K675" s="75"/>
      <c r="L675" s="7"/>
      <c r="M675" s="75"/>
    </row>
    <row r="676">
      <c r="A676" s="7"/>
      <c r="B676" s="7"/>
      <c r="C676" s="7"/>
      <c r="D676" s="7"/>
      <c r="E676" s="7"/>
      <c r="F676" s="7"/>
      <c r="H676" s="7"/>
      <c r="I676" s="75"/>
      <c r="J676" s="7"/>
      <c r="K676" s="75"/>
      <c r="L676" s="7"/>
      <c r="M676" s="75"/>
    </row>
    <row r="677">
      <c r="A677" s="7"/>
      <c r="B677" s="7"/>
      <c r="C677" s="7"/>
      <c r="D677" s="7"/>
      <c r="E677" s="7"/>
      <c r="F677" s="7"/>
      <c r="H677" s="7"/>
      <c r="I677" s="75"/>
      <c r="J677" s="7"/>
      <c r="K677" s="75"/>
      <c r="L677" s="7"/>
      <c r="M677" s="75"/>
    </row>
    <row r="678">
      <c r="A678" s="7"/>
      <c r="B678" s="7"/>
      <c r="C678" s="7"/>
      <c r="D678" s="7"/>
      <c r="E678" s="7"/>
      <c r="F678" s="7"/>
      <c r="H678" s="7"/>
      <c r="I678" s="75"/>
      <c r="J678" s="7"/>
      <c r="K678" s="75"/>
      <c r="L678" s="7"/>
      <c r="M678" s="75"/>
    </row>
    <row r="679">
      <c r="A679" s="7"/>
      <c r="B679" s="7"/>
      <c r="C679" s="7"/>
      <c r="D679" s="7"/>
      <c r="E679" s="7"/>
      <c r="F679" s="7"/>
      <c r="H679" s="7"/>
      <c r="I679" s="75"/>
      <c r="J679" s="7"/>
      <c r="K679" s="75"/>
      <c r="L679" s="7"/>
      <c r="M679" s="75"/>
    </row>
    <row r="680">
      <c r="A680" s="7"/>
      <c r="B680" s="7"/>
      <c r="C680" s="7"/>
      <c r="D680" s="7"/>
      <c r="E680" s="7"/>
      <c r="F680" s="7"/>
      <c r="H680" s="7"/>
      <c r="I680" s="75"/>
      <c r="J680" s="7"/>
      <c r="K680" s="75"/>
      <c r="L680" s="7"/>
      <c r="M680" s="75"/>
    </row>
    <row r="681">
      <c r="A681" s="7"/>
      <c r="B681" s="7"/>
      <c r="C681" s="7"/>
      <c r="D681" s="7"/>
      <c r="E681" s="7"/>
      <c r="F681" s="7"/>
      <c r="H681" s="7"/>
      <c r="I681" s="75"/>
      <c r="J681" s="7"/>
      <c r="K681" s="75"/>
      <c r="L681" s="7"/>
      <c r="M681" s="75"/>
    </row>
    <row r="682">
      <c r="A682" s="7"/>
      <c r="B682" s="7"/>
      <c r="C682" s="7"/>
      <c r="D682" s="7"/>
      <c r="E682" s="7"/>
      <c r="F682" s="7"/>
      <c r="H682" s="7"/>
      <c r="I682" s="75"/>
      <c r="J682" s="7"/>
      <c r="K682" s="75"/>
      <c r="L682" s="7"/>
      <c r="M682" s="75"/>
    </row>
    <row r="683">
      <c r="A683" s="7"/>
      <c r="B683" s="7"/>
      <c r="C683" s="7"/>
      <c r="D683" s="7"/>
      <c r="E683" s="7"/>
      <c r="F683" s="7"/>
      <c r="H683" s="7"/>
      <c r="I683" s="75"/>
      <c r="J683" s="7"/>
      <c r="K683" s="75"/>
      <c r="L683" s="7"/>
      <c r="M683" s="75"/>
    </row>
    <row r="684">
      <c r="A684" s="7"/>
      <c r="B684" s="7"/>
      <c r="C684" s="7"/>
      <c r="D684" s="7"/>
      <c r="E684" s="7"/>
      <c r="F684" s="7"/>
      <c r="H684" s="7"/>
      <c r="I684" s="75"/>
      <c r="J684" s="7"/>
      <c r="K684" s="75"/>
      <c r="L684" s="7"/>
      <c r="M684" s="75"/>
    </row>
    <row r="685">
      <c r="A685" s="7"/>
      <c r="B685" s="7"/>
      <c r="C685" s="7"/>
      <c r="D685" s="7"/>
      <c r="E685" s="7"/>
      <c r="F685" s="7"/>
      <c r="H685" s="7"/>
      <c r="I685" s="75"/>
      <c r="J685" s="7"/>
      <c r="K685" s="75"/>
      <c r="L685" s="7"/>
      <c r="M685" s="75"/>
    </row>
    <row r="686">
      <c r="A686" s="7"/>
      <c r="B686" s="7"/>
      <c r="C686" s="7"/>
      <c r="D686" s="7"/>
      <c r="E686" s="7"/>
      <c r="F686" s="7"/>
      <c r="H686" s="7"/>
      <c r="I686" s="75"/>
      <c r="J686" s="7"/>
      <c r="K686" s="75"/>
      <c r="L686" s="7"/>
      <c r="M686" s="75"/>
    </row>
    <row r="687">
      <c r="A687" s="7"/>
      <c r="B687" s="7"/>
      <c r="C687" s="7"/>
      <c r="D687" s="7"/>
      <c r="E687" s="7"/>
      <c r="F687" s="7"/>
      <c r="H687" s="7"/>
      <c r="I687" s="75"/>
      <c r="J687" s="7"/>
      <c r="K687" s="75"/>
      <c r="L687" s="7"/>
      <c r="M687" s="75"/>
    </row>
    <row r="688">
      <c r="A688" s="7"/>
      <c r="B688" s="7"/>
      <c r="C688" s="7"/>
      <c r="D688" s="7"/>
      <c r="E688" s="7"/>
      <c r="F688" s="7"/>
      <c r="H688" s="7"/>
      <c r="I688" s="75"/>
      <c r="J688" s="7"/>
      <c r="K688" s="75"/>
      <c r="L688" s="7"/>
      <c r="M688" s="75"/>
    </row>
    <row r="689">
      <c r="A689" s="7"/>
      <c r="B689" s="7"/>
      <c r="C689" s="7"/>
      <c r="D689" s="7"/>
      <c r="E689" s="7"/>
      <c r="F689" s="7"/>
      <c r="H689" s="7"/>
      <c r="I689" s="75"/>
      <c r="J689" s="7"/>
      <c r="K689" s="75"/>
      <c r="L689" s="7"/>
      <c r="M689" s="75"/>
    </row>
    <row r="690">
      <c r="A690" s="7"/>
      <c r="B690" s="7"/>
      <c r="C690" s="7"/>
      <c r="D690" s="7"/>
      <c r="E690" s="7"/>
      <c r="F690" s="7"/>
      <c r="H690" s="7"/>
      <c r="I690" s="75"/>
      <c r="J690" s="7"/>
      <c r="K690" s="75"/>
      <c r="L690" s="7"/>
      <c r="M690" s="75"/>
    </row>
    <row r="691">
      <c r="A691" s="7"/>
      <c r="B691" s="7"/>
      <c r="C691" s="7"/>
      <c r="D691" s="7"/>
      <c r="E691" s="7"/>
      <c r="F691" s="7"/>
      <c r="H691" s="7"/>
      <c r="I691" s="75"/>
      <c r="J691" s="7"/>
      <c r="K691" s="75"/>
      <c r="L691" s="7"/>
      <c r="M691" s="75"/>
    </row>
    <row r="692">
      <c r="A692" s="7"/>
      <c r="B692" s="7"/>
      <c r="C692" s="7"/>
      <c r="D692" s="7"/>
      <c r="E692" s="7"/>
      <c r="F692" s="7"/>
      <c r="H692" s="7"/>
      <c r="I692" s="75"/>
      <c r="J692" s="7"/>
      <c r="K692" s="75"/>
      <c r="L692" s="7"/>
      <c r="M692" s="75"/>
    </row>
    <row r="693">
      <c r="A693" s="7"/>
      <c r="B693" s="7"/>
      <c r="C693" s="7"/>
      <c r="D693" s="7"/>
      <c r="E693" s="7"/>
      <c r="F693" s="7"/>
      <c r="H693" s="7"/>
      <c r="I693" s="75"/>
      <c r="J693" s="7"/>
      <c r="K693" s="75"/>
      <c r="L693" s="7"/>
      <c r="M693" s="75"/>
    </row>
    <row r="694">
      <c r="A694" s="7"/>
      <c r="B694" s="7"/>
      <c r="C694" s="7"/>
      <c r="D694" s="7"/>
      <c r="E694" s="7"/>
      <c r="F694" s="7"/>
      <c r="H694" s="7"/>
      <c r="I694" s="75"/>
      <c r="J694" s="7"/>
      <c r="K694" s="75"/>
      <c r="L694" s="7"/>
      <c r="M694" s="75"/>
    </row>
    <row r="695">
      <c r="A695" s="7"/>
      <c r="B695" s="7"/>
      <c r="C695" s="7"/>
      <c r="D695" s="7"/>
      <c r="E695" s="7"/>
      <c r="F695" s="7"/>
      <c r="H695" s="7"/>
      <c r="I695" s="75"/>
      <c r="J695" s="7"/>
      <c r="K695" s="75"/>
      <c r="L695" s="7"/>
      <c r="M695" s="75"/>
    </row>
    <row r="696">
      <c r="A696" s="7"/>
      <c r="B696" s="7"/>
      <c r="C696" s="7"/>
      <c r="D696" s="7"/>
      <c r="E696" s="7"/>
      <c r="F696" s="7"/>
      <c r="H696" s="7"/>
      <c r="I696" s="75"/>
      <c r="J696" s="7"/>
      <c r="K696" s="75"/>
      <c r="L696" s="7"/>
      <c r="M696" s="75"/>
    </row>
    <row r="697">
      <c r="A697" s="7"/>
      <c r="B697" s="7"/>
      <c r="C697" s="7"/>
      <c r="D697" s="7"/>
      <c r="E697" s="7"/>
      <c r="F697" s="7"/>
      <c r="H697" s="7"/>
      <c r="I697" s="75"/>
      <c r="J697" s="7"/>
      <c r="K697" s="75"/>
      <c r="L697" s="7"/>
      <c r="M697" s="75"/>
    </row>
    <row r="698">
      <c r="A698" s="7"/>
      <c r="B698" s="7"/>
      <c r="C698" s="7"/>
      <c r="D698" s="7"/>
      <c r="E698" s="7"/>
      <c r="F698" s="7"/>
      <c r="H698" s="7"/>
      <c r="I698" s="75"/>
      <c r="J698" s="7"/>
      <c r="K698" s="75"/>
      <c r="L698" s="7"/>
      <c r="M698" s="75"/>
    </row>
    <row r="699">
      <c r="A699" s="7"/>
      <c r="B699" s="7"/>
      <c r="C699" s="7"/>
      <c r="D699" s="7"/>
      <c r="E699" s="7"/>
      <c r="F699" s="7"/>
      <c r="H699" s="7"/>
      <c r="I699" s="75"/>
      <c r="J699" s="7"/>
      <c r="K699" s="75"/>
      <c r="L699" s="7"/>
      <c r="M699" s="75"/>
    </row>
    <row r="700">
      <c r="A700" s="7"/>
      <c r="B700" s="7"/>
      <c r="C700" s="7"/>
      <c r="D700" s="7"/>
      <c r="E700" s="7"/>
      <c r="F700" s="7"/>
      <c r="H700" s="7"/>
      <c r="I700" s="75"/>
      <c r="J700" s="7"/>
      <c r="K700" s="75"/>
      <c r="L700" s="7"/>
      <c r="M700" s="75"/>
    </row>
    <row r="701">
      <c r="A701" s="7"/>
      <c r="B701" s="7"/>
      <c r="C701" s="7"/>
      <c r="D701" s="7"/>
      <c r="E701" s="7"/>
      <c r="F701" s="7"/>
      <c r="H701" s="7"/>
      <c r="I701" s="75"/>
      <c r="J701" s="7"/>
      <c r="K701" s="75"/>
      <c r="L701" s="7"/>
      <c r="M701" s="75"/>
    </row>
    <row r="702">
      <c r="A702" s="7"/>
      <c r="B702" s="7"/>
      <c r="C702" s="7"/>
      <c r="D702" s="7"/>
      <c r="E702" s="7"/>
      <c r="F702" s="7"/>
      <c r="H702" s="7"/>
      <c r="I702" s="75"/>
      <c r="J702" s="7"/>
      <c r="K702" s="75"/>
      <c r="L702" s="7"/>
      <c r="M702" s="75"/>
    </row>
    <row r="703">
      <c r="A703" s="7"/>
      <c r="B703" s="7"/>
      <c r="C703" s="7"/>
      <c r="D703" s="7"/>
      <c r="E703" s="7"/>
      <c r="F703" s="7"/>
      <c r="H703" s="7"/>
      <c r="I703" s="75"/>
      <c r="J703" s="7"/>
      <c r="K703" s="75"/>
      <c r="L703" s="7"/>
      <c r="M703" s="75"/>
    </row>
    <row r="704">
      <c r="A704" s="7"/>
      <c r="B704" s="7"/>
      <c r="C704" s="7"/>
      <c r="D704" s="7"/>
      <c r="E704" s="7"/>
      <c r="F704" s="7"/>
      <c r="H704" s="7"/>
      <c r="I704" s="75"/>
      <c r="J704" s="7"/>
      <c r="K704" s="75"/>
      <c r="L704" s="7"/>
      <c r="M704" s="75"/>
    </row>
    <row r="705">
      <c r="A705" s="7"/>
      <c r="B705" s="7"/>
      <c r="C705" s="7"/>
      <c r="D705" s="7"/>
      <c r="E705" s="7"/>
      <c r="F705" s="7"/>
      <c r="H705" s="7"/>
      <c r="I705" s="75"/>
      <c r="J705" s="7"/>
      <c r="K705" s="75"/>
      <c r="L705" s="7"/>
      <c r="M705" s="75"/>
    </row>
    <row r="706">
      <c r="A706" s="7"/>
      <c r="B706" s="7"/>
      <c r="C706" s="7"/>
      <c r="D706" s="7"/>
      <c r="E706" s="7"/>
      <c r="F706" s="7"/>
      <c r="H706" s="7"/>
      <c r="I706" s="75"/>
      <c r="J706" s="7"/>
      <c r="K706" s="75"/>
      <c r="L706" s="7"/>
      <c r="M706" s="75"/>
    </row>
    <row r="707">
      <c r="A707" s="7"/>
      <c r="B707" s="7"/>
      <c r="C707" s="7"/>
      <c r="D707" s="7"/>
      <c r="E707" s="7"/>
      <c r="F707" s="7"/>
      <c r="H707" s="7"/>
      <c r="I707" s="75"/>
      <c r="J707" s="7"/>
      <c r="K707" s="75"/>
      <c r="L707" s="7"/>
      <c r="M707" s="75"/>
    </row>
    <row r="708">
      <c r="A708" s="7"/>
      <c r="B708" s="7"/>
      <c r="C708" s="7"/>
      <c r="D708" s="7"/>
      <c r="E708" s="7"/>
      <c r="F708" s="7"/>
      <c r="H708" s="7"/>
      <c r="I708" s="75"/>
      <c r="J708" s="7"/>
      <c r="K708" s="75"/>
      <c r="L708" s="7"/>
      <c r="M708" s="75"/>
    </row>
    <row r="709">
      <c r="A709" s="7"/>
      <c r="B709" s="7"/>
      <c r="C709" s="7"/>
      <c r="D709" s="7"/>
      <c r="E709" s="7"/>
      <c r="F709" s="7"/>
      <c r="H709" s="7"/>
      <c r="I709" s="75"/>
      <c r="J709" s="7"/>
      <c r="K709" s="75"/>
      <c r="L709" s="7"/>
      <c r="M709" s="75"/>
    </row>
    <row r="710">
      <c r="A710" s="7"/>
      <c r="B710" s="7"/>
      <c r="C710" s="7"/>
      <c r="D710" s="7"/>
      <c r="E710" s="7"/>
      <c r="F710" s="7"/>
      <c r="H710" s="7"/>
      <c r="I710" s="75"/>
      <c r="J710" s="7"/>
      <c r="K710" s="75"/>
      <c r="L710" s="7"/>
      <c r="M710" s="75"/>
    </row>
    <row r="711">
      <c r="A711" s="7"/>
      <c r="B711" s="7"/>
      <c r="C711" s="7"/>
      <c r="D711" s="7"/>
      <c r="E711" s="7"/>
      <c r="F711" s="7"/>
      <c r="H711" s="7"/>
      <c r="I711" s="75"/>
      <c r="J711" s="7"/>
      <c r="K711" s="75"/>
      <c r="L711" s="7"/>
      <c r="M711" s="75"/>
    </row>
    <row r="712">
      <c r="A712" s="7"/>
      <c r="B712" s="7"/>
      <c r="C712" s="7"/>
      <c r="D712" s="7"/>
      <c r="E712" s="7"/>
      <c r="F712" s="7"/>
      <c r="H712" s="7"/>
      <c r="I712" s="75"/>
      <c r="J712" s="7"/>
      <c r="K712" s="75"/>
      <c r="L712" s="7"/>
      <c r="M712" s="75"/>
    </row>
    <row r="713">
      <c r="A713" s="7"/>
      <c r="B713" s="7"/>
      <c r="C713" s="7"/>
      <c r="D713" s="7"/>
      <c r="E713" s="7"/>
      <c r="F713" s="7"/>
      <c r="H713" s="7"/>
      <c r="I713" s="75"/>
      <c r="J713" s="7"/>
      <c r="K713" s="75"/>
      <c r="L713" s="7"/>
      <c r="M713" s="75"/>
    </row>
    <row r="714">
      <c r="A714" s="7"/>
      <c r="B714" s="7"/>
      <c r="C714" s="7"/>
      <c r="D714" s="7"/>
      <c r="E714" s="7"/>
      <c r="F714" s="7"/>
      <c r="H714" s="7"/>
      <c r="I714" s="75"/>
      <c r="J714" s="7"/>
      <c r="K714" s="75"/>
      <c r="L714" s="7"/>
      <c r="M714" s="75"/>
    </row>
    <row r="715">
      <c r="A715" s="7"/>
      <c r="B715" s="7"/>
      <c r="C715" s="7"/>
      <c r="D715" s="7"/>
      <c r="E715" s="7"/>
      <c r="F715" s="7"/>
      <c r="H715" s="7"/>
      <c r="I715" s="75"/>
      <c r="J715" s="7"/>
      <c r="K715" s="75"/>
      <c r="L715" s="7"/>
      <c r="M715" s="75"/>
    </row>
    <row r="716">
      <c r="A716" s="7"/>
      <c r="B716" s="7"/>
      <c r="C716" s="7"/>
      <c r="D716" s="7"/>
      <c r="E716" s="7"/>
      <c r="F716" s="7"/>
      <c r="H716" s="7"/>
      <c r="I716" s="75"/>
      <c r="J716" s="7"/>
      <c r="K716" s="75"/>
      <c r="L716" s="7"/>
      <c r="M716" s="75"/>
    </row>
    <row r="717">
      <c r="A717" s="7"/>
      <c r="B717" s="7"/>
      <c r="C717" s="7"/>
      <c r="D717" s="7"/>
      <c r="E717" s="7"/>
      <c r="F717" s="7"/>
      <c r="H717" s="7"/>
      <c r="I717" s="75"/>
      <c r="J717" s="7"/>
      <c r="K717" s="75"/>
      <c r="L717" s="7"/>
      <c r="M717" s="75"/>
    </row>
    <row r="718">
      <c r="A718" s="7"/>
      <c r="B718" s="7"/>
      <c r="C718" s="7"/>
      <c r="D718" s="7"/>
      <c r="E718" s="7"/>
      <c r="F718" s="7"/>
      <c r="H718" s="7"/>
      <c r="I718" s="75"/>
      <c r="J718" s="7"/>
      <c r="K718" s="75"/>
      <c r="L718" s="7"/>
      <c r="M718" s="75"/>
    </row>
    <row r="719">
      <c r="A719" s="7"/>
      <c r="B719" s="7"/>
      <c r="C719" s="7"/>
      <c r="D719" s="7"/>
      <c r="E719" s="7"/>
      <c r="F719" s="7"/>
      <c r="H719" s="7"/>
      <c r="I719" s="75"/>
      <c r="J719" s="7"/>
      <c r="K719" s="75"/>
      <c r="L719" s="7"/>
      <c r="M719" s="75"/>
    </row>
    <row r="720">
      <c r="A720" s="7"/>
      <c r="B720" s="7"/>
      <c r="C720" s="7"/>
      <c r="D720" s="7"/>
      <c r="E720" s="7"/>
      <c r="F720" s="7"/>
      <c r="H720" s="7"/>
      <c r="I720" s="75"/>
      <c r="J720" s="7"/>
      <c r="K720" s="75"/>
      <c r="L720" s="7"/>
      <c r="M720" s="75"/>
    </row>
    <row r="721">
      <c r="A721" s="7"/>
      <c r="B721" s="7"/>
      <c r="C721" s="7"/>
      <c r="D721" s="7"/>
      <c r="E721" s="7"/>
      <c r="F721" s="7"/>
      <c r="H721" s="7"/>
      <c r="I721" s="75"/>
      <c r="J721" s="7"/>
      <c r="K721" s="75"/>
      <c r="L721" s="7"/>
      <c r="M721" s="75"/>
    </row>
    <row r="722">
      <c r="A722" s="7"/>
      <c r="B722" s="7"/>
      <c r="C722" s="7"/>
      <c r="D722" s="7"/>
      <c r="E722" s="7"/>
      <c r="F722" s="7"/>
      <c r="H722" s="7"/>
      <c r="I722" s="75"/>
      <c r="J722" s="7"/>
      <c r="K722" s="75"/>
      <c r="L722" s="7"/>
      <c r="M722" s="75"/>
    </row>
    <row r="723">
      <c r="A723" s="7"/>
      <c r="B723" s="7"/>
      <c r="C723" s="7"/>
      <c r="D723" s="7"/>
      <c r="E723" s="7"/>
      <c r="F723" s="7"/>
      <c r="H723" s="7"/>
      <c r="I723" s="75"/>
      <c r="J723" s="7"/>
      <c r="K723" s="75"/>
      <c r="L723" s="7"/>
      <c r="M723" s="75"/>
    </row>
    <row r="724">
      <c r="A724" s="7"/>
      <c r="B724" s="7"/>
      <c r="C724" s="7"/>
      <c r="D724" s="7"/>
      <c r="E724" s="7"/>
      <c r="F724" s="7"/>
      <c r="H724" s="7"/>
      <c r="I724" s="75"/>
      <c r="J724" s="7"/>
      <c r="K724" s="75"/>
      <c r="L724" s="7"/>
      <c r="M724" s="75"/>
    </row>
    <row r="725">
      <c r="A725" s="7"/>
      <c r="B725" s="7"/>
      <c r="C725" s="7"/>
      <c r="D725" s="7"/>
      <c r="E725" s="7"/>
      <c r="F725" s="7"/>
      <c r="H725" s="7"/>
      <c r="I725" s="75"/>
      <c r="J725" s="7"/>
      <c r="K725" s="75"/>
      <c r="L725" s="7"/>
      <c r="M725" s="75"/>
    </row>
    <row r="726">
      <c r="A726" s="7"/>
      <c r="B726" s="7"/>
      <c r="C726" s="7"/>
      <c r="D726" s="7"/>
      <c r="E726" s="7"/>
      <c r="F726" s="7"/>
      <c r="H726" s="7"/>
      <c r="I726" s="75"/>
      <c r="J726" s="7"/>
      <c r="K726" s="75"/>
      <c r="L726" s="7"/>
      <c r="M726" s="75"/>
    </row>
    <row r="727">
      <c r="A727" s="7"/>
      <c r="B727" s="7"/>
      <c r="C727" s="7"/>
      <c r="D727" s="7"/>
      <c r="E727" s="7"/>
      <c r="F727" s="7"/>
      <c r="H727" s="7"/>
      <c r="I727" s="75"/>
      <c r="J727" s="7"/>
      <c r="K727" s="75"/>
      <c r="L727" s="7"/>
      <c r="M727" s="75"/>
    </row>
    <row r="728">
      <c r="A728" s="7"/>
      <c r="B728" s="7"/>
      <c r="C728" s="7"/>
      <c r="D728" s="7"/>
      <c r="E728" s="7"/>
      <c r="F728" s="7"/>
      <c r="H728" s="7"/>
      <c r="I728" s="75"/>
      <c r="J728" s="7"/>
      <c r="K728" s="75"/>
      <c r="L728" s="7"/>
      <c r="M728" s="75"/>
    </row>
    <row r="729">
      <c r="A729" s="7"/>
      <c r="B729" s="7"/>
      <c r="C729" s="7"/>
      <c r="D729" s="7"/>
      <c r="E729" s="7"/>
      <c r="F729" s="7"/>
      <c r="H729" s="7"/>
      <c r="I729" s="75"/>
      <c r="J729" s="7"/>
      <c r="K729" s="75"/>
      <c r="L729" s="7"/>
      <c r="M729" s="75"/>
    </row>
    <row r="730">
      <c r="A730" s="7"/>
      <c r="B730" s="7"/>
      <c r="C730" s="7"/>
      <c r="D730" s="7"/>
      <c r="E730" s="7"/>
      <c r="F730" s="7"/>
      <c r="H730" s="7"/>
      <c r="I730" s="75"/>
      <c r="J730" s="7"/>
      <c r="K730" s="75"/>
      <c r="L730" s="7"/>
      <c r="M730" s="75"/>
    </row>
    <row r="731">
      <c r="A731" s="7"/>
      <c r="B731" s="7"/>
      <c r="C731" s="7"/>
      <c r="D731" s="7"/>
      <c r="E731" s="7"/>
      <c r="F731" s="7"/>
      <c r="H731" s="7"/>
      <c r="I731" s="75"/>
      <c r="J731" s="7"/>
      <c r="K731" s="75"/>
      <c r="L731" s="7"/>
      <c r="M731" s="75"/>
    </row>
    <row r="732">
      <c r="A732" s="7"/>
      <c r="B732" s="7"/>
      <c r="C732" s="7"/>
      <c r="D732" s="7"/>
      <c r="E732" s="7"/>
      <c r="F732" s="7"/>
      <c r="H732" s="7"/>
      <c r="I732" s="75"/>
      <c r="J732" s="7"/>
      <c r="K732" s="75"/>
      <c r="L732" s="7"/>
      <c r="M732" s="75"/>
    </row>
    <row r="733">
      <c r="A733" s="7"/>
      <c r="B733" s="7"/>
      <c r="C733" s="7"/>
      <c r="D733" s="7"/>
      <c r="E733" s="7"/>
      <c r="F733" s="7"/>
      <c r="H733" s="7"/>
      <c r="I733" s="75"/>
      <c r="J733" s="7"/>
      <c r="K733" s="75"/>
      <c r="L733" s="7"/>
      <c r="M733" s="75"/>
    </row>
    <row r="734">
      <c r="A734" s="7"/>
      <c r="B734" s="7"/>
      <c r="C734" s="7"/>
      <c r="D734" s="7"/>
      <c r="E734" s="7"/>
      <c r="F734" s="7"/>
      <c r="H734" s="7"/>
      <c r="I734" s="75"/>
      <c r="J734" s="7"/>
      <c r="K734" s="75"/>
      <c r="L734" s="7"/>
      <c r="M734" s="75"/>
    </row>
    <row r="735">
      <c r="A735" s="7"/>
      <c r="B735" s="7"/>
      <c r="C735" s="7"/>
      <c r="D735" s="7"/>
      <c r="E735" s="7"/>
      <c r="F735" s="7"/>
      <c r="H735" s="7"/>
      <c r="I735" s="75"/>
      <c r="J735" s="7"/>
      <c r="K735" s="75"/>
      <c r="L735" s="7"/>
      <c r="M735" s="75"/>
    </row>
    <row r="736">
      <c r="A736" s="7"/>
      <c r="B736" s="7"/>
      <c r="C736" s="7"/>
      <c r="D736" s="7"/>
      <c r="E736" s="7"/>
      <c r="F736" s="7"/>
      <c r="H736" s="7"/>
      <c r="I736" s="75"/>
      <c r="J736" s="7"/>
      <c r="K736" s="75"/>
      <c r="L736" s="7"/>
      <c r="M736" s="75"/>
    </row>
    <row r="737">
      <c r="A737" s="7"/>
      <c r="B737" s="7"/>
      <c r="C737" s="7"/>
      <c r="D737" s="7"/>
      <c r="E737" s="7"/>
      <c r="F737" s="7"/>
      <c r="H737" s="7"/>
      <c r="I737" s="75"/>
      <c r="J737" s="7"/>
      <c r="K737" s="75"/>
      <c r="L737" s="7"/>
      <c r="M737" s="75"/>
    </row>
    <row r="738">
      <c r="A738" s="7"/>
      <c r="B738" s="7"/>
      <c r="C738" s="7"/>
      <c r="D738" s="7"/>
      <c r="E738" s="7"/>
      <c r="F738" s="7"/>
      <c r="H738" s="7"/>
      <c r="I738" s="75"/>
      <c r="J738" s="7"/>
      <c r="K738" s="75"/>
      <c r="L738" s="7"/>
      <c r="M738" s="75"/>
    </row>
    <row r="739">
      <c r="A739" s="7"/>
      <c r="B739" s="7"/>
      <c r="C739" s="7"/>
      <c r="D739" s="7"/>
      <c r="E739" s="7"/>
      <c r="F739" s="7"/>
      <c r="H739" s="7"/>
      <c r="I739" s="75"/>
      <c r="J739" s="7"/>
      <c r="K739" s="75"/>
      <c r="L739" s="7"/>
      <c r="M739" s="75"/>
    </row>
    <row r="740">
      <c r="A740" s="7"/>
      <c r="B740" s="7"/>
      <c r="C740" s="7"/>
      <c r="D740" s="7"/>
      <c r="E740" s="7"/>
      <c r="F740" s="7"/>
      <c r="H740" s="7"/>
      <c r="I740" s="75"/>
      <c r="J740" s="7"/>
      <c r="K740" s="75"/>
      <c r="L740" s="7"/>
      <c r="M740" s="75"/>
    </row>
    <row r="741">
      <c r="A741" s="7"/>
      <c r="B741" s="7"/>
      <c r="C741" s="7"/>
      <c r="D741" s="7"/>
      <c r="E741" s="7"/>
      <c r="F741" s="7"/>
      <c r="H741" s="7"/>
      <c r="I741" s="75"/>
      <c r="J741" s="7"/>
      <c r="K741" s="75"/>
      <c r="L741" s="7"/>
      <c r="M741" s="75"/>
    </row>
    <row r="742">
      <c r="A742" s="7"/>
      <c r="B742" s="7"/>
      <c r="C742" s="7"/>
      <c r="D742" s="7"/>
      <c r="E742" s="7"/>
      <c r="F742" s="7"/>
      <c r="H742" s="7"/>
      <c r="I742" s="75"/>
      <c r="J742" s="7"/>
      <c r="K742" s="75"/>
      <c r="L742" s="7"/>
      <c r="M742" s="75"/>
    </row>
    <row r="743">
      <c r="A743" s="7"/>
      <c r="B743" s="7"/>
      <c r="C743" s="7"/>
      <c r="D743" s="7"/>
      <c r="E743" s="7"/>
      <c r="F743" s="7"/>
      <c r="H743" s="7"/>
      <c r="I743" s="75"/>
      <c r="J743" s="7"/>
      <c r="K743" s="75"/>
      <c r="L743" s="7"/>
      <c r="M743" s="75"/>
    </row>
    <row r="744">
      <c r="A744" s="7"/>
      <c r="B744" s="7"/>
      <c r="C744" s="7"/>
      <c r="D744" s="7"/>
      <c r="E744" s="7"/>
      <c r="F744" s="7"/>
      <c r="H744" s="7"/>
      <c r="I744" s="75"/>
      <c r="J744" s="7"/>
      <c r="K744" s="75"/>
      <c r="L744" s="7"/>
      <c r="M744" s="75"/>
    </row>
    <row r="745">
      <c r="A745" s="7"/>
      <c r="B745" s="7"/>
      <c r="C745" s="7"/>
      <c r="D745" s="7"/>
      <c r="E745" s="7"/>
      <c r="F745" s="7"/>
      <c r="H745" s="7"/>
      <c r="I745" s="75"/>
      <c r="J745" s="7"/>
      <c r="K745" s="75"/>
      <c r="L745" s="7"/>
      <c r="M745" s="75"/>
    </row>
    <row r="746">
      <c r="A746" s="7"/>
      <c r="B746" s="7"/>
      <c r="C746" s="7"/>
      <c r="D746" s="7"/>
      <c r="E746" s="7"/>
      <c r="F746" s="7"/>
      <c r="H746" s="7"/>
      <c r="I746" s="75"/>
      <c r="J746" s="7"/>
      <c r="K746" s="75"/>
      <c r="L746" s="7"/>
      <c r="M746" s="75"/>
    </row>
    <row r="747">
      <c r="A747" s="7"/>
      <c r="B747" s="7"/>
      <c r="C747" s="7"/>
      <c r="D747" s="7"/>
      <c r="E747" s="7"/>
      <c r="F747" s="7"/>
      <c r="H747" s="7"/>
      <c r="I747" s="75"/>
      <c r="J747" s="7"/>
      <c r="K747" s="75"/>
      <c r="L747" s="7"/>
      <c r="M747" s="75"/>
    </row>
    <row r="748">
      <c r="A748" s="7"/>
      <c r="B748" s="7"/>
      <c r="C748" s="7"/>
      <c r="D748" s="7"/>
      <c r="E748" s="7"/>
      <c r="F748" s="7"/>
      <c r="H748" s="7"/>
      <c r="I748" s="75"/>
      <c r="J748" s="7"/>
      <c r="K748" s="75"/>
      <c r="L748" s="7"/>
      <c r="M748" s="75"/>
    </row>
    <row r="749">
      <c r="A749" s="7"/>
      <c r="B749" s="7"/>
      <c r="C749" s="7"/>
      <c r="D749" s="7"/>
      <c r="E749" s="7"/>
      <c r="F749" s="7"/>
      <c r="H749" s="7"/>
      <c r="I749" s="75"/>
      <c r="J749" s="7"/>
      <c r="K749" s="75"/>
      <c r="L749" s="7"/>
      <c r="M749" s="75"/>
    </row>
    <row r="750">
      <c r="A750" s="7"/>
      <c r="B750" s="7"/>
      <c r="C750" s="7"/>
      <c r="D750" s="7"/>
      <c r="E750" s="7"/>
      <c r="F750" s="7"/>
      <c r="H750" s="7"/>
      <c r="I750" s="75"/>
      <c r="J750" s="7"/>
      <c r="K750" s="75"/>
      <c r="L750" s="7"/>
      <c r="M750" s="75"/>
    </row>
    <row r="751">
      <c r="A751" s="7"/>
      <c r="B751" s="7"/>
      <c r="C751" s="7"/>
      <c r="D751" s="7"/>
      <c r="E751" s="7"/>
      <c r="F751" s="7"/>
      <c r="H751" s="7"/>
      <c r="I751" s="75"/>
      <c r="J751" s="7"/>
      <c r="K751" s="75"/>
      <c r="L751" s="7"/>
      <c r="M751" s="75"/>
    </row>
    <row r="752">
      <c r="A752" s="7"/>
      <c r="B752" s="7"/>
      <c r="C752" s="7"/>
      <c r="D752" s="7"/>
      <c r="E752" s="7"/>
      <c r="F752" s="7"/>
      <c r="H752" s="7"/>
      <c r="I752" s="75"/>
      <c r="J752" s="7"/>
      <c r="K752" s="75"/>
      <c r="L752" s="7"/>
      <c r="M752" s="75"/>
    </row>
    <row r="753">
      <c r="A753" s="7"/>
      <c r="B753" s="7"/>
      <c r="C753" s="7"/>
      <c r="D753" s="7"/>
      <c r="E753" s="7"/>
      <c r="F753" s="7"/>
      <c r="H753" s="7"/>
      <c r="I753" s="75"/>
      <c r="J753" s="7"/>
      <c r="K753" s="75"/>
      <c r="L753" s="7"/>
      <c r="M753" s="75"/>
    </row>
    <row r="754">
      <c r="A754" s="7"/>
      <c r="B754" s="7"/>
      <c r="C754" s="7"/>
      <c r="D754" s="7"/>
      <c r="E754" s="7"/>
      <c r="F754" s="7"/>
      <c r="H754" s="7"/>
      <c r="I754" s="75"/>
      <c r="J754" s="7"/>
      <c r="K754" s="75"/>
      <c r="L754" s="7"/>
      <c r="M754" s="75"/>
    </row>
    <row r="755">
      <c r="A755" s="7"/>
      <c r="B755" s="7"/>
      <c r="C755" s="7"/>
      <c r="D755" s="7"/>
      <c r="E755" s="7"/>
      <c r="F755" s="7"/>
      <c r="H755" s="7"/>
      <c r="I755" s="75"/>
      <c r="J755" s="7"/>
      <c r="K755" s="75"/>
      <c r="L755" s="7"/>
      <c r="M755" s="75"/>
    </row>
    <row r="756">
      <c r="A756" s="7"/>
      <c r="B756" s="7"/>
      <c r="C756" s="7"/>
      <c r="D756" s="7"/>
      <c r="E756" s="7"/>
      <c r="F756" s="7"/>
      <c r="H756" s="7"/>
      <c r="I756" s="75"/>
      <c r="J756" s="7"/>
      <c r="K756" s="75"/>
      <c r="L756" s="7"/>
      <c r="M756" s="75"/>
    </row>
    <row r="757">
      <c r="A757" s="7"/>
      <c r="B757" s="7"/>
      <c r="C757" s="7"/>
      <c r="D757" s="7"/>
      <c r="E757" s="7"/>
      <c r="F757" s="7"/>
      <c r="H757" s="7"/>
      <c r="I757" s="75"/>
      <c r="J757" s="7"/>
      <c r="K757" s="75"/>
      <c r="L757" s="7"/>
      <c r="M757" s="75"/>
    </row>
    <row r="758">
      <c r="A758" s="7"/>
      <c r="B758" s="7"/>
      <c r="C758" s="7"/>
      <c r="D758" s="7"/>
      <c r="E758" s="7"/>
      <c r="F758" s="7"/>
      <c r="H758" s="7"/>
      <c r="I758" s="75"/>
      <c r="J758" s="7"/>
      <c r="K758" s="75"/>
      <c r="L758" s="7"/>
      <c r="M758" s="75"/>
    </row>
    <row r="759">
      <c r="A759" s="7"/>
      <c r="B759" s="7"/>
      <c r="C759" s="7"/>
      <c r="D759" s="7"/>
      <c r="E759" s="7"/>
      <c r="F759" s="7"/>
      <c r="H759" s="7"/>
      <c r="I759" s="75"/>
      <c r="J759" s="7"/>
      <c r="K759" s="75"/>
      <c r="L759" s="7"/>
      <c r="M759" s="75"/>
    </row>
    <row r="760">
      <c r="A760" s="7"/>
      <c r="B760" s="7"/>
      <c r="C760" s="7"/>
      <c r="D760" s="7"/>
      <c r="E760" s="7"/>
      <c r="F760" s="7"/>
      <c r="H760" s="7"/>
      <c r="I760" s="75"/>
      <c r="J760" s="7"/>
      <c r="K760" s="75"/>
      <c r="L760" s="7"/>
      <c r="M760" s="75"/>
    </row>
    <row r="761">
      <c r="A761" s="7"/>
      <c r="B761" s="7"/>
      <c r="C761" s="7"/>
      <c r="D761" s="7"/>
      <c r="E761" s="7"/>
      <c r="F761" s="7"/>
      <c r="H761" s="7"/>
      <c r="I761" s="75"/>
      <c r="J761" s="7"/>
      <c r="K761" s="75"/>
      <c r="L761" s="7"/>
      <c r="M761" s="75"/>
    </row>
    <row r="762">
      <c r="A762" s="7"/>
      <c r="B762" s="7"/>
      <c r="C762" s="7"/>
      <c r="D762" s="7"/>
      <c r="E762" s="7"/>
      <c r="F762" s="7"/>
      <c r="H762" s="7"/>
      <c r="I762" s="75"/>
      <c r="J762" s="7"/>
      <c r="K762" s="75"/>
      <c r="L762" s="7"/>
      <c r="M762" s="75"/>
    </row>
    <row r="763">
      <c r="A763" s="7"/>
      <c r="B763" s="7"/>
      <c r="C763" s="7"/>
      <c r="D763" s="7"/>
      <c r="E763" s="7"/>
      <c r="F763" s="7"/>
      <c r="H763" s="7"/>
      <c r="I763" s="75"/>
      <c r="J763" s="7"/>
      <c r="K763" s="75"/>
      <c r="L763" s="7"/>
      <c r="M763" s="75"/>
    </row>
    <row r="764">
      <c r="A764" s="7"/>
      <c r="B764" s="7"/>
      <c r="C764" s="7"/>
      <c r="D764" s="7"/>
      <c r="E764" s="7"/>
      <c r="F764" s="7"/>
      <c r="H764" s="7"/>
      <c r="I764" s="75"/>
      <c r="J764" s="7"/>
      <c r="K764" s="75"/>
      <c r="L764" s="7"/>
      <c r="M764" s="75"/>
    </row>
    <row r="765">
      <c r="A765" s="7"/>
      <c r="B765" s="7"/>
      <c r="C765" s="7"/>
      <c r="D765" s="7"/>
      <c r="E765" s="7"/>
      <c r="F765" s="7"/>
      <c r="H765" s="7"/>
      <c r="I765" s="75"/>
      <c r="J765" s="7"/>
      <c r="K765" s="75"/>
      <c r="L765" s="7"/>
      <c r="M765" s="75"/>
    </row>
    <row r="766">
      <c r="A766" s="7"/>
      <c r="B766" s="7"/>
      <c r="C766" s="7"/>
      <c r="D766" s="7"/>
      <c r="E766" s="7"/>
      <c r="F766" s="7"/>
      <c r="H766" s="7"/>
      <c r="I766" s="75"/>
      <c r="J766" s="7"/>
      <c r="K766" s="75"/>
      <c r="L766" s="7"/>
      <c r="M766" s="75"/>
    </row>
    <row r="767">
      <c r="A767" s="7"/>
      <c r="B767" s="7"/>
      <c r="C767" s="7"/>
      <c r="D767" s="7"/>
      <c r="E767" s="7"/>
      <c r="F767" s="7"/>
      <c r="H767" s="7"/>
      <c r="I767" s="75"/>
      <c r="J767" s="7"/>
      <c r="K767" s="75"/>
      <c r="L767" s="7"/>
      <c r="M767" s="75"/>
    </row>
    <row r="768">
      <c r="A768" s="7"/>
      <c r="B768" s="7"/>
      <c r="C768" s="7"/>
      <c r="D768" s="7"/>
      <c r="E768" s="7"/>
      <c r="F768" s="7"/>
      <c r="H768" s="7"/>
      <c r="I768" s="75"/>
      <c r="J768" s="7"/>
      <c r="K768" s="75"/>
      <c r="L768" s="7"/>
      <c r="M768" s="75"/>
    </row>
    <row r="769">
      <c r="A769" s="7"/>
      <c r="B769" s="7"/>
      <c r="C769" s="7"/>
      <c r="D769" s="7"/>
      <c r="E769" s="7"/>
      <c r="F769" s="7"/>
      <c r="H769" s="7"/>
      <c r="I769" s="75"/>
      <c r="J769" s="7"/>
      <c r="K769" s="75"/>
      <c r="L769" s="7"/>
      <c r="M769" s="75"/>
    </row>
    <row r="770">
      <c r="A770" s="7"/>
      <c r="B770" s="7"/>
      <c r="C770" s="7"/>
      <c r="D770" s="7"/>
      <c r="E770" s="7"/>
      <c r="F770" s="7"/>
      <c r="H770" s="7"/>
      <c r="I770" s="75"/>
      <c r="J770" s="7"/>
      <c r="K770" s="75"/>
      <c r="L770" s="7"/>
      <c r="M770" s="75"/>
    </row>
    <row r="771">
      <c r="A771" s="7"/>
      <c r="B771" s="7"/>
      <c r="C771" s="7"/>
      <c r="D771" s="7"/>
      <c r="E771" s="7"/>
      <c r="F771" s="7"/>
      <c r="H771" s="7"/>
      <c r="I771" s="75"/>
      <c r="J771" s="7"/>
      <c r="K771" s="75"/>
      <c r="L771" s="7"/>
      <c r="M771" s="75"/>
    </row>
    <row r="772">
      <c r="A772" s="7"/>
      <c r="B772" s="7"/>
      <c r="C772" s="7"/>
      <c r="D772" s="7"/>
      <c r="E772" s="7"/>
      <c r="F772" s="7"/>
      <c r="H772" s="7"/>
      <c r="I772" s="75"/>
      <c r="J772" s="7"/>
      <c r="K772" s="75"/>
      <c r="L772" s="7"/>
      <c r="M772" s="75"/>
    </row>
    <row r="773">
      <c r="A773" s="7"/>
      <c r="B773" s="7"/>
      <c r="C773" s="7"/>
      <c r="D773" s="7"/>
      <c r="E773" s="7"/>
      <c r="F773" s="7"/>
      <c r="H773" s="7"/>
      <c r="I773" s="75"/>
      <c r="J773" s="7"/>
      <c r="K773" s="75"/>
      <c r="L773" s="7"/>
      <c r="M773" s="75"/>
    </row>
    <row r="774">
      <c r="A774" s="7"/>
      <c r="B774" s="7"/>
      <c r="C774" s="7"/>
      <c r="D774" s="7"/>
      <c r="E774" s="7"/>
      <c r="F774" s="7"/>
      <c r="H774" s="7"/>
      <c r="I774" s="75"/>
      <c r="J774" s="7"/>
      <c r="K774" s="75"/>
      <c r="L774" s="7"/>
      <c r="M774" s="75"/>
    </row>
    <row r="775">
      <c r="A775" s="7"/>
      <c r="B775" s="7"/>
      <c r="C775" s="7"/>
      <c r="D775" s="7"/>
      <c r="E775" s="7"/>
      <c r="F775" s="7"/>
      <c r="H775" s="7"/>
      <c r="I775" s="75"/>
      <c r="J775" s="7"/>
      <c r="K775" s="75"/>
      <c r="L775" s="7"/>
      <c r="M775" s="75"/>
    </row>
    <row r="776">
      <c r="A776" s="7"/>
      <c r="B776" s="7"/>
      <c r="C776" s="7"/>
      <c r="D776" s="7"/>
      <c r="E776" s="7"/>
      <c r="F776" s="7"/>
      <c r="H776" s="7"/>
      <c r="I776" s="75"/>
      <c r="J776" s="7"/>
      <c r="K776" s="75"/>
      <c r="L776" s="7"/>
      <c r="M776" s="75"/>
    </row>
    <row r="777">
      <c r="A777" s="7"/>
      <c r="B777" s="7"/>
      <c r="C777" s="7"/>
      <c r="D777" s="7"/>
      <c r="E777" s="7"/>
      <c r="F777" s="7"/>
      <c r="H777" s="7"/>
      <c r="I777" s="75"/>
      <c r="J777" s="7"/>
      <c r="K777" s="75"/>
      <c r="L777" s="7"/>
      <c r="M777" s="75"/>
    </row>
    <row r="778">
      <c r="A778" s="7"/>
      <c r="B778" s="7"/>
      <c r="C778" s="7"/>
      <c r="D778" s="7"/>
      <c r="E778" s="7"/>
      <c r="F778" s="7"/>
      <c r="H778" s="7"/>
      <c r="I778" s="75"/>
      <c r="J778" s="7"/>
      <c r="K778" s="75"/>
      <c r="L778" s="7"/>
      <c r="M778" s="75"/>
    </row>
    <row r="779">
      <c r="A779" s="7"/>
      <c r="B779" s="7"/>
      <c r="C779" s="7"/>
      <c r="D779" s="7"/>
      <c r="E779" s="7"/>
      <c r="F779" s="7"/>
      <c r="H779" s="7"/>
      <c r="I779" s="75"/>
      <c r="J779" s="7"/>
      <c r="K779" s="75"/>
      <c r="L779" s="7"/>
      <c r="M779" s="75"/>
    </row>
    <row r="780">
      <c r="A780" s="7"/>
      <c r="B780" s="7"/>
      <c r="C780" s="7"/>
      <c r="D780" s="7"/>
      <c r="E780" s="7"/>
      <c r="F780" s="7"/>
      <c r="H780" s="7"/>
      <c r="I780" s="75"/>
      <c r="J780" s="7"/>
      <c r="K780" s="75"/>
      <c r="L780" s="7"/>
      <c r="M780" s="75"/>
    </row>
    <row r="781">
      <c r="A781" s="7"/>
      <c r="B781" s="7"/>
      <c r="C781" s="7"/>
      <c r="D781" s="7"/>
      <c r="E781" s="7"/>
      <c r="F781" s="7"/>
      <c r="H781" s="7"/>
      <c r="I781" s="75"/>
      <c r="J781" s="7"/>
      <c r="K781" s="75"/>
      <c r="L781" s="7"/>
      <c r="M781" s="75"/>
    </row>
    <row r="782">
      <c r="A782" s="7"/>
      <c r="B782" s="7"/>
      <c r="C782" s="7"/>
      <c r="D782" s="7"/>
      <c r="E782" s="7"/>
      <c r="F782" s="7"/>
      <c r="H782" s="7"/>
      <c r="I782" s="75"/>
      <c r="J782" s="7"/>
      <c r="K782" s="75"/>
      <c r="L782" s="7"/>
      <c r="M782" s="75"/>
    </row>
    <row r="783">
      <c r="A783" s="7"/>
      <c r="B783" s="7"/>
      <c r="C783" s="7"/>
      <c r="D783" s="7"/>
      <c r="E783" s="7"/>
      <c r="F783" s="7"/>
      <c r="H783" s="7"/>
      <c r="I783" s="75"/>
      <c r="J783" s="7"/>
      <c r="K783" s="75"/>
      <c r="L783" s="7"/>
      <c r="M783" s="75"/>
    </row>
    <row r="784">
      <c r="A784" s="7"/>
      <c r="B784" s="7"/>
      <c r="C784" s="7"/>
      <c r="D784" s="7"/>
      <c r="E784" s="7"/>
      <c r="F784" s="7"/>
      <c r="H784" s="7"/>
      <c r="I784" s="75"/>
      <c r="J784" s="7"/>
      <c r="K784" s="75"/>
      <c r="L784" s="7"/>
      <c r="M784" s="75"/>
    </row>
    <row r="785">
      <c r="A785" s="7"/>
      <c r="B785" s="7"/>
      <c r="C785" s="7"/>
      <c r="D785" s="7"/>
      <c r="E785" s="7"/>
      <c r="F785" s="7"/>
      <c r="H785" s="7"/>
      <c r="I785" s="75"/>
      <c r="J785" s="7"/>
      <c r="K785" s="75"/>
      <c r="L785" s="7"/>
      <c r="M785" s="75"/>
    </row>
    <row r="786">
      <c r="A786" s="7"/>
      <c r="B786" s="7"/>
      <c r="C786" s="7"/>
      <c r="D786" s="7"/>
      <c r="E786" s="7"/>
      <c r="F786" s="7"/>
      <c r="H786" s="7"/>
      <c r="I786" s="75"/>
      <c r="J786" s="7"/>
      <c r="K786" s="75"/>
      <c r="L786" s="7"/>
      <c r="M786" s="75"/>
    </row>
    <row r="787">
      <c r="A787" s="7"/>
      <c r="B787" s="7"/>
      <c r="C787" s="7"/>
      <c r="D787" s="7"/>
      <c r="E787" s="7"/>
      <c r="F787" s="7"/>
      <c r="H787" s="7"/>
      <c r="I787" s="75"/>
      <c r="J787" s="7"/>
      <c r="K787" s="75"/>
      <c r="L787" s="7"/>
      <c r="M787" s="75"/>
    </row>
    <row r="788">
      <c r="A788" s="7"/>
      <c r="B788" s="7"/>
      <c r="C788" s="7"/>
      <c r="D788" s="7"/>
      <c r="E788" s="7"/>
      <c r="F788" s="7"/>
      <c r="H788" s="7"/>
      <c r="I788" s="75"/>
      <c r="J788" s="7"/>
      <c r="K788" s="75"/>
      <c r="L788" s="7"/>
      <c r="M788" s="75"/>
    </row>
    <row r="789">
      <c r="A789" s="7"/>
      <c r="B789" s="7"/>
      <c r="C789" s="7"/>
      <c r="D789" s="7"/>
      <c r="E789" s="7"/>
      <c r="F789" s="7"/>
      <c r="H789" s="7"/>
      <c r="I789" s="75"/>
      <c r="J789" s="7"/>
      <c r="K789" s="75"/>
      <c r="L789" s="7"/>
      <c r="M789" s="75"/>
    </row>
    <row r="790">
      <c r="A790" s="7"/>
      <c r="B790" s="7"/>
      <c r="C790" s="7"/>
      <c r="D790" s="7"/>
      <c r="E790" s="7"/>
      <c r="F790" s="7"/>
      <c r="H790" s="7"/>
      <c r="I790" s="75"/>
      <c r="J790" s="7"/>
      <c r="K790" s="75"/>
      <c r="L790" s="7"/>
      <c r="M790" s="75"/>
    </row>
    <row r="791">
      <c r="A791" s="7"/>
      <c r="B791" s="7"/>
      <c r="C791" s="7"/>
      <c r="D791" s="7"/>
      <c r="E791" s="7"/>
      <c r="F791" s="7"/>
      <c r="H791" s="7"/>
      <c r="I791" s="75"/>
      <c r="J791" s="7"/>
      <c r="K791" s="75"/>
      <c r="L791" s="7"/>
      <c r="M791" s="75"/>
    </row>
    <row r="792">
      <c r="A792" s="7"/>
      <c r="B792" s="7"/>
      <c r="C792" s="7"/>
      <c r="D792" s="7"/>
      <c r="E792" s="7"/>
      <c r="F792" s="7"/>
      <c r="H792" s="7"/>
      <c r="I792" s="75"/>
      <c r="J792" s="7"/>
      <c r="K792" s="75"/>
      <c r="L792" s="7"/>
      <c r="M792" s="75"/>
    </row>
    <row r="793">
      <c r="A793" s="7"/>
      <c r="B793" s="7"/>
      <c r="C793" s="7"/>
      <c r="D793" s="7"/>
      <c r="E793" s="7"/>
      <c r="F793" s="7"/>
      <c r="H793" s="7"/>
      <c r="I793" s="75"/>
      <c r="J793" s="7"/>
      <c r="K793" s="75"/>
      <c r="L793" s="7"/>
      <c r="M793" s="75"/>
    </row>
    <row r="794">
      <c r="A794" s="7"/>
      <c r="B794" s="7"/>
      <c r="C794" s="7"/>
      <c r="D794" s="7"/>
      <c r="E794" s="7"/>
      <c r="F794" s="7"/>
      <c r="H794" s="7"/>
      <c r="I794" s="75"/>
      <c r="J794" s="7"/>
      <c r="K794" s="75"/>
      <c r="L794" s="7"/>
      <c r="M794" s="75"/>
    </row>
    <row r="795">
      <c r="A795" s="7"/>
      <c r="B795" s="7"/>
      <c r="C795" s="7"/>
      <c r="D795" s="7"/>
      <c r="E795" s="7"/>
      <c r="F795" s="7"/>
      <c r="H795" s="7"/>
      <c r="I795" s="75"/>
      <c r="J795" s="7"/>
      <c r="K795" s="75"/>
      <c r="L795" s="7"/>
      <c r="M795" s="75"/>
    </row>
    <row r="796">
      <c r="A796" s="7"/>
      <c r="B796" s="7"/>
      <c r="C796" s="7"/>
      <c r="D796" s="7"/>
      <c r="E796" s="7"/>
      <c r="F796" s="7"/>
      <c r="H796" s="7"/>
      <c r="I796" s="75"/>
      <c r="J796" s="7"/>
      <c r="K796" s="75"/>
      <c r="L796" s="7"/>
      <c r="M796" s="75"/>
    </row>
    <row r="797">
      <c r="A797" s="7"/>
      <c r="B797" s="7"/>
      <c r="C797" s="7"/>
      <c r="D797" s="7"/>
      <c r="E797" s="7"/>
      <c r="F797" s="7"/>
      <c r="H797" s="7"/>
      <c r="I797" s="75"/>
      <c r="J797" s="7"/>
      <c r="K797" s="75"/>
      <c r="L797" s="7"/>
      <c r="M797" s="75"/>
    </row>
    <row r="798">
      <c r="A798" s="7"/>
      <c r="B798" s="7"/>
      <c r="C798" s="7"/>
      <c r="D798" s="7"/>
      <c r="E798" s="7"/>
      <c r="F798" s="7"/>
      <c r="H798" s="7"/>
      <c r="I798" s="75"/>
      <c r="J798" s="7"/>
      <c r="K798" s="75"/>
      <c r="L798" s="7"/>
      <c r="M798" s="75"/>
    </row>
    <row r="799">
      <c r="A799" s="7"/>
      <c r="B799" s="7"/>
      <c r="C799" s="7"/>
      <c r="D799" s="7"/>
      <c r="E799" s="7"/>
      <c r="F799" s="7"/>
      <c r="H799" s="7"/>
      <c r="I799" s="75"/>
      <c r="J799" s="7"/>
      <c r="K799" s="75"/>
      <c r="L799" s="7"/>
      <c r="M799" s="75"/>
    </row>
    <row r="800">
      <c r="A800" s="7"/>
      <c r="B800" s="7"/>
      <c r="C800" s="7"/>
      <c r="D800" s="7"/>
      <c r="E800" s="7"/>
      <c r="F800" s="7"/>
      <c r="H800" s="7"/>
      <c r="I800" s="75"/>
      <c r="J800" s="7"/>
      <c r="K800" s="75"/>
      <c r="L800" s="7"/>
      <c r="M800" s="75"/>
    </row>
    <row r="801">
      <c r="A801" s="7"/>
      <c r="B801" s="7"/>
      <c r="C801" s="7"/>
      <c r="D801" s="7"/>
      <c r="E801" s="7"/>
      <c r="F801" s="7"/>
      <c r="H801" s="7"/>
      <c r="I801" s="75"/>
      <c r="J801" s="7"/>
      <c r="K801" s="75"/>
      <c r="L801" s="7"/>
      <c r="M801" s="75"/>
    </row>
    <row r="802">
      <c r="A802" s="7"/>
      <c r="B802" s="7"/>
      <c r="C802" s="7"/>
      <c r="D802" s="7"/>
      <c r="E802" s="7"/>
      <c r="F802" s="7"/>
      <c r="H802" s="7"/>
      <c r="I802" s="75"/>
      <c r="J802" s="7"/>
      <c r="K802" s="75"/>
      <c r="L802" s="7"/>
      <c r="M802" s="75"/>
    </row>
    <row r="803">
      <c r="A803" s="7"/>
      <c r="B803" s="7"/>
      <c r="C803" s="7"/>
      <c r="D803" s="7"/>
      <c r="E803" s="7"/>
      <c r="F803" s="7"/>
      <c r="H803" s="7"/>
      <c r="I803" s="75"/>
      <c r="J803" s="7"/>
      <c r="K803" s="75"/>
      <c r="L803" s="7"/>
      <c r="M803" s="75"/>
    </row>
    <row r="804">
      <c r="A804" s="7"/>
      <c r="B804" s="7"/>
      <c r="C804" s="7"/>
      <c r="D804" s="7"/>
      <c r="E804" s="7"/>
      <c r="F804" s="7"/>
      <c r="H804" s="7"/>
      <c r="I804" s="75"/>
      <c r="J804" s="7"/>
      <c r="K804" s="75"/>
      <c r="L804" s="7"/>
      <c r="M804" s="75"/>
    </row>
    <row r="805">
      <c r="A805" s="7"/>
      <c r="B805" s="7"/>
      <c r="C805" s="7"/>
      <c r="D805" s="7"/>
      <c r="E805" s="7"/>
      <c r="F805" s="7"/>
      <c r="H805" s="7"/>
      <c r="I805" s="75"/>
      <c r="J805" s="7"/>
      <c r="K805" s="75"/>
      <c r="L805" s="7"/>
      <c r="M805" s="75"/>
    </row>
    <row r="806">
      <c r="A806" s="7"/>
      <c r="B806" s="7"/>
      <c r="C806" s="7"/>
      <c r="D806" s="7"/>
      <c r="E806" s="7"/>
      <c r="F806" s="7"/>
      <c r="H806" s="7"/>
      <c r="I806" s="75"/>
      <c r="J806" s="7"/>
      <c r="K806" s="75"/>
      <c r="L806" s="7"/>
      <c r="M806" s="75"/>
    </row>
    <row r="807">
      <c r="A807" s="7"/>
      <c r="B807" s="7"/>
      <c r="C807" s="7"/>
      <c r="D807" s="7"/>
      <c r="E807" s="7"/>
      <c r="F807" s="7"/>
      <c r="H807" s="7"/>
      <c r="I807" s="75"/>
      <c r="J807" s="7"/>
      <c r="K807" s="75"/>
      <c r="L807" s="7"/>
      <c r="M807" s="75"/>
    </row>
    <row r="808">
      <c r="A808" s="7"/>
      <c r="B808" s="7"/>
      <c r="C808" s="7"/>
      <c r="D808" s="7"/>
      <c r="E808" s="7"/>
      <c r="F808" s="7"/>
      <c r="H808" s="7"/>
      <c r="I808" s="75"/>
      <c r="J808" s="7"/>
      <c r="K808" s="75"/>
      <c r="L808" s="7"/>
      <c r="M808" s="75"/>
    </row>
    <row r="809">
      <c r="A809" s="7"/>
      <c r="B809" s="7"/>
      <c r="C809" s="7"/>
      <c r="D809" s="7"/>
      <c r="E809" s="7"/>
      <c r="F809" s="7"/>
      <c r="H809" s="7"/>
      <c r="I809" s="75"/>
      <c r="J809" s="7"/>
      <c r="K809" s="75"/>
      <c r="L809" s="7"/>
      <c r="M809" s="75"/>
    </row>
    <row r="810">
      <c r="A810" s="7"/>
      <c r="B810" s="7"/>
      <c r="C810" s="7"/>
      <c r="D810" s="7"/>
      <c r="E810" s="7"/>
      <c r="F810" s="7"/>
      <c r="H810" s="7"/>
      <c r="I810" s="75"/>
      <c r="J810" s="7"/>
      <c r="K810" s="75"/>
      <c r="L810" s="7"/>
      <c r="M810" s="75"/>
    </row>
    <row r="811">
      <c r="A811" s="7"/>
      <c r="B811" s="7"/>
      <c r="C811" s="7"/>
      <c r="D811" s="7"/>
      <c r="E811" s="7"/>
      <c r="F811" s="7"/>
      <c r="H811" s="7"/>
      <c r="I811" s="75"/>
      <c r="J811" s="7"/>
      <c r="K811" s="75"/>
      <c r="L811" s="7"/>
      <c r="M811" s="75"/>
    </row>
    <row r="812">
      <c r="A812" s="7"/>
      <c r="B812" s="7"/>
      <c r="C812" s="7"/>
      <c r="D812" s="7"/>
      <c r="E812" s="7"/>
      <c r="F812" s="7"/>
      <c r="H812" s="7"/>
      <c r="I812" s="75"/>
      <c r="J812" s="7"/>
      <c r="K812" s="75"/>
      <c r="L812" s="7"/>
      <c r="M812" s="75"/>
    </row>
    <row r="813">
      <c r="A813" s="7"/>
      <c r="B813" s="7"/>
      <c r="C813" s="7"/>
      <c r="D813" s="7"/>
      <c r="E813" s="7"/>
      <c r="F813" s="7"/>
      <c r="H813" s="7"/>
      <c r="I813" s="75"/>
      <c r="J813" s="7"/>
      <c r="K813" s="75"/>
      <c r="L813" s="7"/>
      <c r="M813" s="75"/>
    </row>
    <row r="814">
      <c r="A814" s="7"/>
      <c r="B814" s="7"/>
      <c r="C814" s="7"/>
      <c r="D814" s="7"/>
      <c r="E814" s="7"/>
      <c r="F814" s="7"/>
      <c r="H814" s="7"/>
      <c r="I814" s="75"/>
      <c r="J814" s="7"/>
      <c r="K814" s="75"/>
      <c r="L814" s="7"/>
      <c r="M814" s="75"/>
    </row>
    <row r="815">
      <c r="A815" s="7"/>
      <c r="B815" s="7"/>
      <c r="C815" s="7"/>
      <c r="D815" s="7"/>
      <c r="E815" s="7"/>
      <c r="F815" s="7"/>
      <c r="H815" s="7"/>
      <c r="I815" s="75"/>
      <c r="J815" s="7"/>
      <c r="K815" s="75"/>
      <c r="L815" s="7"/>
      <c r="M815" s="75"/>
    </row>
    <row r="816">
      <c r="A816" s="7"/>
      <c r="B816" s="7"/>
      <c r="C816" s="7"/>
      <c r="D816" s="7"/>
      <c r="E816" s="7"/>
      <c r="F816" s="7"/>
      <c r="H816" s="7"/>
      <c r="I816" s="75"/>
      <c r="J816" s="7"/>
      <c r="K816" s="75"/>
      <c r="L816" s="7"/>
      <c r="M816" s="75"/>
    </row>
    <row r="817">
      <c r="A817" s="7"/>
      <c r="B817" s="7"/>
      <c r="C817" s="7"/>
      <c r="D817" s="7"/>
      <c r="E817" s="7"/>
      <c r="F817" s="7"/>
      <c r="H817" s="7"/>
      <c r="I817" s="75"/>
      <c r="J817" s="7"/>
      <c r="K817" s="75"/>
      <c r="L817" s="7"/>
      <c r="M817" s="75"/>
    </row>
    <row r="818">
      <c r="A818" s="7"/>
      <c r="B818" s="7"/>
      <c r="C818" s="7"/>
      <c r="D818" s="7"/>
      <c r="E818" s="7"/>
      <c r="F818" s="7"/>
      <c r="H818" s="7"/>
      <c r="I818" s="75"/>
      <c r="J818" s="7"/>
      <c r="K818" s="75"/>
      <c r="L818" s="7"/>
      <c r="M818" s="75"/>
    </row>
    <row r="819">
      <c r="A819" s="7"/>
      <c r="B819" s="7"/>
      <c r="C819" s="7"/>
      <c r="D819" s="7"/>
      <c r="E819" s="7"/>
      <c r="F819" s="7"/>
      <c r="H819" s="7"/>
      <c r="I819" s="75"/>
      <c r="J819" s="7"/>
      <c r="K819" s="75"/>
      <c r="L819" s="7"/>
      <c r="M819" s="75"/>
    </row>
    <row r="820">
      <c r="A820" s="7"/>
      <c r="B820" s="7"/>
      <c r="C820" s="7"/>
      <c r="D820" s="7"/>
      <c r="E820" s="7"/>
      <c r="F820" s="7"/>
      <c r="H820" s="7"/>
      <c r="I820" s="75"/>
      <c r="J820" s="7"/>
      <c r="K820" s="75"/>
      <c r="L820" s="7"/>
      <c r="M820" s="75"/>
    </row>
    <row r="821">
      <c r="A821" s="7"/>
      <c r="B821" s="7"/>
      <c r="C821" s="7"/>
      <c r="D821" s="7"/>
      <c r="E821" s="7"/>
      <c r="F821" s="7"/>
      <c r="H821" s="7"/>
      <c r="I821" s="75"/>
      <c r="J821" s="7"/>
      <c r="K821" s="75"/>
      <c r="L821" s="7"/>
      <c r="M821" s="75"/>
    </row>
    <row r="822">
      <c r="A822" s="7"/>
      <c r="B822" s="7"/>
      <c r="C822" s="7"/>
      <c r="D822" s="7"/>
      <c r="E822" s="7"/>
      <c r="F822" s="7"/>
      <c r="H822" s="7"/>
      <c r="I822" s="75"/>
      <c r="J822" s="7"/>
      <c r="K822" s="75"/>
      <c r="L822" s="7"/>
      <c r="M822" s="75"/>
    </row>
    <row r="823">
      <c r="A823" s="7"/>
      <c r="B823" s="7"/>
      <c r="C823" s="7"/>
      <c r="D823" s="7"/>
      <c r="E823" s="7"/>
      <c r="F823" s="7"/>
      <c r="H823" s="7"/>
      <c r="I823" s="75"/>
      <c r="J823" s="7"/>
      <c r="K823" s="75"/>
      <c r="L823" s="7"/>
      <c r="M823" s="75"/>
    </row>
    <row r="824">
      <c r="A824" s="7"/>
      <c r="B824" s="7"/>
      <c r="C824" s="7"/>
      <c r="D824" s="7"/>
      <c r="E824" s="7"/>
      <c r="F824" s="7"/>
      <c r="H824" s="7"/>
      <c r="I824" s="75"/>
      <c r="J824" s="7"/>
      <c r="K824" s="75"/>
      <c r="L824" s="7"/>
      <c r="M824" s="75"/>
    </row>
    <row r="825">
      <c r="A825" s="7"/>
      <c r="B825" s="7"/>
      <c r="C825" s="7"/>
      <c r="D825" s="7"/>
      <c r="E825" s="7"/>
      <c r="F825" s="7"/>
      <c r="H825" s="7"/>
      <c r="I825" s="75"/>
      <c r="J825" s="7"/>
      <c r="K825" s="75"/>
      <c r="L825" s="7"/>
      <c r="M825" s="75"/>
    </row>
    <row r="826">
      <c r="A826" s="7"/>
      <c r="B826" s="7"/>
      <c r="C826" s="7"/>
      <c r="D826" s="7"/>
      <c r="E826" s="7"/>
      <c r="F826" s="7"/>
      <c r="H826" s="7"/>
      <c r="I826" s="75"/>
      <c r="J826" s="7"/>
      <c r="K826" s="75"/>
      <c r="L826" s="7"/>
      <c r="M826" s="75"/>
    </row>
    <row r="827">
      <c r="A827" s="7"/>
      <c r="B827" s="7"/>
      <c r="C827" s="7"/>
      <c r="D827" s="7"/>
      <c r="E827" s="7"/>
      <c r="F827" s="7"/>
      <c r="H827" s="7"/>
      <c r="I827" s="75"/>
      <c r="J827" s="7"/>
      <c r="K827" s="75"/>
      <c r="L827" s="7"/>
      <c r="M827" s="75"/>
    </row>
    <row r="828">
      <c r="A828" s="7"/>
      <c r="B828" s="7"/>
      <c r="C828" s="7"/>
      <c r="D828" s="7"/>
      <c r="E828" s="7"/>
      <c r="F828" s="7"/>
      <c r="H828" s="7"/>
      <c r="I828" s="75"/>
      <c r="J828" s="7"/>
      <c r="K828" s="75"/>
      <c r="L828" s="7"/>
      <c r="M828" s="75"/>
    </row>
    <row r="829">
      <c r="A829" s="7"/>
      <c r="B829" s="7"/>
      <c r="C829" s="7"/>
      <c r="D829" s="7"/>
      <c r="E829" s="7"/>
      <c r="F829" s="7"/>
      <c r="H829" s="7"/>
      <c r="I829" s="75"/>
      <c r="J829" s="7"/>
      <c r="K829" s="75"/>
      <c r="L829" s="7"/>
      <c r="M829" s="75"/>
    </row>
    <row r="830">
      <c r="A830" s="7"/>
      <c r="B830" s="7"/>
      <c r="C830" s="7"/>
      <c r="D830" s="7"/>
      <c r="E830" s="7"/>
      <c r="F830" s="7"/>
      <c r="H830" s="7"/>
      <c r="I830" s="75"/>
      <c r="J830" s="7"/>
      <c r="K830" s="75"/>
      <c r="L830" s="7"/>
      <c r="M830" s="75"/>
    </row>
    <row r="831">
      <c r="A831" s="7"/>
      <c r="B831" s="7"/>
      <c r="C831" s="7"/>
      <c r="D831" s="7"/>
      <c r="E831" s="7"/>
      <c r="F831" s="7"/>
      <c r="H831" s="7"/>
      <c r="I831" s="75"/>
      <c r="J831" s="7"/>
      <c r="K831" s="75"/>
      <c r="L831" s="7"/>
      <c r="M831" s="75"/>
    </row>
    <row r="832">
      <c r="A832" s="7"/>
      <c r="B832" s="7"/>
      <c r="C832" s="7"/>
      <c r="D832" s="7"/>
      <c r="E832" s="7"/>
      <c r="F832" s="7"/>
      <c r="H832" s="7"/>
      <c r="I832" s="75"/>
      <c r="J832" s="7"/>
      <c r="K832" s="75"/>
      <c r="L832" s="7"/>
      <c r="M832" s="75"/>
    </row>
    <row r="833">
      <c r="A833" s="7"/>
      <c r="B833" s="7"/>
      <c r="C833" s="7"/>
      <c r="D833" s="7"/>
      <c r="E833" s="7"/>
      <c r="F833" s="7"/>
      <c r="H833" s="7"/>
      <c r="I833" s="75"/>
      <c r="J833" s="7"/>
      <c r="K833" s="75"/>
      <c r="L833" s="7"/>
      <c r="M833" s="75"/>
    </row>
    <row r="834">
      <c r="A834" s="7"/>
      <c r="B834" s="7"/>
      <c r="C834" s="7"/>
      <c r="D834" s="7"/>
      <c r="E834" s="7"/>
      <c r="F834" s="7"/>
      <c r="H834" s="7"/>
      <c r="I834" s="75"/>
      <c r="J834" s="7"/>
      <c r="K834" s="75"/>
      <c r="L834" s="7"/>
      <c r="M834" s="75"/>
    </row>
    <row r="835">
      <c r="A835" s="7"/>
      <c r="B835" s="7"/>
      <c r="C835" s="7"/>
      <c r="D835" s="7"/>
      <c r="E835" s="7"/>
      <c r="F835" s="7"/>
      <c r="H835" s="7"/>
      <c r="I835" s="75"/>
      <c r="J835" s="7"/>
      <c r="K835" s="75"/>
      <c r="L835" s="7"/>
      <c r="M835" s="75"/>
    </row>
    <row r="836">
      <c r="A836" s="7"/>
      <c r="B836" s="7"/>
      <c r="C836" s="7"/>
      <c r="D836" s="7"/>
      <c r="E836" s="7"/>
      <c r="F836" s="7"/>
      <c r="H836" s="7"/>
      <c r="I836" s="75"/>
      <c r="J836" s="7"/>
      <c r="K836" s="75"/>
      <c r="L836" s="7"/>
      <c r="M836" s="75"/>
    </row>
    <row r="837">
      <c r="A837" s="7"/>
      <c r="B837" s="7"/>
      <c r="C837" s="7"/>
      <c r="D837" s="7"/>
      <c r="E837" s="7"/>
      <c r="F837" s="7"/>
      <c r="H837" s="7"/>
      <c r="I837" s="75"/>
      <c r="J837" s="7"/>
      <c r="K837" s="75"/>
      <c r="L837" s="7"/>
      <c r="M837" s="75"/>
    </row>
    <row r="838">
      <c r="A838" s="7"/>
      <c r="B838" s="7"/>
      <c r="C838" s="7"/>
      <c r="D838" s="7"/>
      <c r="E838" s="7"/>
      <c r="F838" s="7"/>
      <c r="H838" s="7"/>
      <c r="I838" s="75"/>
      <c r="J838" s="7"/>
      <c r="K838" s="75"/>
      <c r="L838" s="7"/>
      <c r="M838" s="75"/>
    </row>
    <row r="839">
      <c r="A839" s="7"/>
      <c r="B839" s="7"/>
      <c r="C839" s="7"/>
      <c r="D839" s="7"/>
      <c r="E839" s="7"/>
      <c r="F839" s="7"/>
      <c r="H839" s="7"/>
      <c r="I839" s="75"/>
      <c r="J839" s="7"/>
      <c r="K839" s="75"/>
      <c r="L839" s="7"/>
      <c r="M839" s="75"/>
    </row>
    <row r="840">
      <c r="A840" s="7"/>
      <c r="B840" s="7"/>
      <c r="C840" s="7"/>
      <c r="D840" s="7"/>
      <c r="E840" s="7"/>
      <c r="F840" s="7"/>
      <c r="H840" s="7"/>
      <c r="I840" s="75"/>
      <c r="J840" s="7"/>
      <c r="K840" s="75"/>
      <c r="L840" s="7"/>
      <c r="M840" s="75"/>
    </row>
    <row r="841">
      <c r="A841" s="7"/>
      <c r="B841" s="7"/>
      <c r="C841" s="7"/>
      <c r="D841" s="7"/>
      <c r="E841" s="7"/>
      <c r="F841" s="7"/>
      <c r="H841" s="7"/>
      <c r="I841" s="75"/>
      <c r="J841" s="7"/>
      <c r="K841" s="75"/>
      <c r="L841" s="7"/>
      <c r="M841" s="75"/>
    </row>
    <row r="842">
      <c r="A842" s="7"/>
      <c r="B842" s="7"/>
      <c r="C842" s="7"/>
      <c r="D842" s="7"/>
      <c r="E842" s="7"/>
      <c r="F842" s="7"/>
      <c r="H842" s="7"/>
      <c r="I842" s="75"/>
      <c r="J842" s="7"/>
      <c r="K842" s="75"/>
      <c r="L842" s="7"/>
      <c r="M842" s="75"/>
    </row>
    <row r="843">
      <c r="A843" s="7"/>
      <c r="B843" s="7"/>
      <c r="C843" s="7"/>
      <c r="D843" s="7"/>
      <c r="E843" s="7"/>
      <c r="F843" s="7"/>
      <c r="H843" s="7"/>
      <c r="I843" s="75"/>
      <c r="J843" s="7"/>
      <c r="K843" s="75"/>
      <c r="L843" s="7"/>
      <c r="M843" s="75"/>
    </row>
    <row r="844">
      <c r="A844" s="7"/>
      <c r="B844" s="7"/>
      <c r="C844" s="7"/>
      <c r="D844" s="7"/>
      <c r="E844" s="7"/>
      <c r="F844" s="7"/>
      <c r="H844" s="7"/>
      <c r="I844" s="75"/>
      <c r="J844" s="7"/>
      <c r="K844" s="75"/>
      <c r="L844" s="7"/>
      <c r="M844" s="75"/>
    </row>
    <row r="845">
      <c r="A845" s="7"/>
      <c r="B845" s="7"/>
      <c r="C845" s="7"/>
      <c r="D845" s="7"/>
      <c r="E845" s="7"/>
      <c r="F845" s="7"/>
      <c r="H845" s="7"/>
      <c r="I845" s="75"/>
      <c r="J845" s="7"/>
      <c r="K845" s="75"/>
      <c r="L845" s="7"/>
      <c r="M845" s="75"/>
    </row>
    <row r="846">
      <c r="A846" s="7"/>
      <c r="B846" s="7"/>
      <c r="C846" s="7"/>
      <c r="D846" s="7"/>
      <c r="E846" s="7"/>
      <c r="F846" s="7"/>
      <c r="H846" s="7"/>
      <c r="I846" s="75"/>
      <c r="J846" s="7"/>
      <c r="K846" s="75"/>
      <c r="L846" s="7"/>
      <c r="M846" s="75"/>
    </row>
    <row r="847">
      <c r="A847" s="7"/>
      <c r="B847" s="7"/>
      <c r="C847" s="7"/>
      <c r="D847" s="7"/>
      <c r="E847" s="7"/>
      <c r="F847" s="7"/>
      <c r="H847" s="7"/>
      <c r="I847" s="75"/>
      <c r="J847" s="7"/>
      <c r="K847" s="75"/>
      <c r="L847" s="7"/>
      <c r="M847" s="75"/>
    </row>
    <row r="848">
      <c r="A848" s="7"/>
      <c r="B848" s="7"/>
      <c r="C848" s="7"/>
      <c r="D848" s="7"/>
      <c r="E848" s="7"/>
      <c r="F848" s="7"/>
      <c r="H848" s="7"/>
      <c r="I848" s="75"/>
      <c r="J848" s="7"/>
      <c r="K848" s="75"/>
      <c r="L848" s="7"/>
      <c r="M848" s="75"/>
    </row>
    <row r="849">
      <c r="A849" s="7"/>
      <c r="B849" s="7"/>
      <c r="C849" s="7"/>
      <c r="D849" s="7"/>
      <c r="E849" s="7"/>
      <c r="F849" s="7"/>
      <c r="H849" s="7"/>
      <c r="I849" s="75"/>
      <c r="J849" s="7"/>
      <c r="K849" s="75"/>
      <c r="L849" s="7"/>
      <c r="M849" s="75"/>
    </row>
    <row r="850">
      <c r="A850" s="7"/>
      <c r="B850" s="7"/>
      <c r="C850" s="7"/>
      <c r="D850" s="7"/>
      <c r="E850" s="7"/>
      <c r="F850" s="7"/>
      <c r="H850" s="7"/>
      <c r="I850" s="75"/>
      <c r="J850" s="7"/>
      <c r="K850" s="75"/>
      <c r="L850" s="7"/>
      <c r="M850" s="75"/>
    </row>
    <row r="851">
      <c r="A851" s="7"/>
      <c r="B851" s="7"/>
      <c r="C851" s="7"/>
      <c r="D851" s="7"/>
      <c r="E851" s="7"/>
      <c r="F851" s="7"/>
      <c r="H851" s="7"/>
      <c r="I851" s="75"/>
      <c r="J851" s="7"/>
      <c r="K851" s="75"/>
      <c r="L851" s="7"/>
      <c r="M851" s="75"/>
    </row>
    <row r="852">
      <c r="A852" s="7"/>
      <c r="B852" s="7"/>
      <c r="C852" s="7"/>
      <c r="D852" s="7"/>
      <c r="E852" s="7"/>
      <c r="F852" s="7"/>
      <c r="H852" s="7"/>
      <c r="I852" s="75"/>
      <c r="J852" s="7"/>
      <c r="K852" s="75"/>
      <c r="L852" s="7"/>
      <c r="M852" s="75"/>
    </row>
    <row r="853">
      <c r="A853" s="7"/>
      <c r="B853" s="7"/>
      <c r="C853" s="7"/>
      <c r="D853" s="7"/>
      <c r="E853" s="7"/>
      <c r="F853" s="7"/>
      <c r="H853" s="7"/>
      <c r="I853" s="75"/>
      <c r="J853" s="7"/>
      <c r="K853" s="75"/>
      <c r="L853" s="7"/>
      <c r="M853" s="75"/>
    </row>
    <row r="854">
      <c r="A854" s="7"/>
      <c r="B854" s="7"/>
      <c r="C854" s="7"/>
      <c r="D854" s="7"/>
      <c r="E854" s="7"/>
      <c r="F854" s="7"/>
      <c r="H854" s="7"/>
      <c r="I854" s="75"/>
      <c r="J854" s="7"/>
      <c r="K854" s="75"/>
      <c r="L854" s="7"/>
      <c r="M854" s="75"/>
    </row>
    <row r="855">
      <c r="A855" s="7"/>
      <c r="B855" s="7"/>
      <c r="C855" s="7"/>
      <c r="D855" s="7"/>
      <c r="E855" s="7"/>
      <c r="F855" s="7"/>
      <c r="H855" s="7"/>
      <c r="I855" s="75"/>
      <c r="J855" s="7"/>
      <c r="K855" s="75"/>
      <c r="L855" s="7"/>
      <c r="M855" s="75"/>
    </row>
    <row r="856">
      <c r="A856" s="7"/>
      <c r="B856" s="7"/>
      <c r="C856" s="7"/>
      <c r="D856" s="7"/>
      <c r="E856" s="7"/>
      <c r="F856" s="7"/>
      <c r="H856" s="7"/>
      <c r="I856" s="75"/>
      <c r="J856" s="7"/>
      <c r="K856" s="75"/>
      <c r="L856" s="7"/>
      <c r="M856" s="75"/>
    </row>
    <row r="857">
      <c r="A857" s="7"/>
      <c r="B857" s="7"/>
      <c r="C857" s="7"/>
      <c r="D857" s="7"/>
      <c r="E857" s="7"/>
      <c r="F857" s="7"/>
      <c r="H857" s="7"/>
      <c r="I857" s="75"/>
      <c r="J857" s="7"/>
      <c r="K857" s="75"/>
      <c r="L857" s="7"/>
      <c r="M857" s="75"/>
    </row>
    <row r="858">
      <c r="A858" s="7"/>
      <c r="B858" s="7"/>
      <c r="C858" s="7"/>
      <c r="D858" s="7"/>
      <c r="E858" s="7"/>
      <c r="F858" s="7"/>
      <c r="H858" s="7"/>
      <c r="I858" s="75"/>
      <c r="J858" s="7"/>
      <c r="K858" s="75"/>
      <c r="L858" s="7"/>
      <c r="M858" s="75"/>
    </row>
    <row r="859">
      <c r="A859" s="7"/>
      <c r="B859" s="7"/>
      <c r="C859" s="7"/>
      <c r="D859" s="7"/>
      <c r="E859" s="7"/>
      <c r="F859" s="7"/>
      <c r="H859" s="7"/>
      <c r="I859" s="75"/>
      <c r="J859" s="7"/>
      <c r="K859" s="75"/>
      <c r="L859" s="7"/>
      <c r="M859" s="75"/>
    </row>
    <row r="860">
      <c r="A860" s="7"/>
      <c r="B860" s="7"/>
      <c r="C860" s="7"/>
      <c r="D860" s="7"/>
      <c r="E860" s="7"/>
      <c r="F860" s="7"/>
      <c r="H860" s="7"/>
      <c r="I860" s="75"/>
      <c r="J860" s="7"/>
      <c r="K860" s="75"/>
      <c r="L860" s="7"/>
      <c r="M860" s="75"/>
    </row>
    <row r="861">
      <c r="A861" s="7"/>
      <c r="B861" s="7"/>
      <c r="C861" s="7"/>
      <c r="D861" s="7"/>
      <c r="E861" s="7"/>
      <c r="F861" s="7"/>
      <c r="H861" s="7"/>
      <c r="I861" s="75"/>
      <c r="J861" s="7"/>
      <c r="K861" s="75"/>
      <c r="L861" s="7"/>
      <c r="M861" s="75"/>
    </row>
    <row r="862">
      <c r="A862" s="7"/>
      <c r="B862" s="7"/>
      <c r="C862" s="7"/>
      <c r="D862" s="7"/>
      <c r="E862" s="7"/>
      <c r="F862" s="7"/>
      <c r="H862" s="7"/>
      <c r="I862" s="75"/>
      <c r="J862" s="7"/>
      <c r="K862" s="75"/>
      <c r="L862" s="7"/>
      <c r="M862" s="75"/>
    </row>
    <row r="863">
      <c r="A863" s="7"/>
      <c r="B863" s="7"/>
      <c r="C863" s="7"/>
      <c r="D863" s="7"/>
      <c r="E863" s="7"/>
      <c r="F863" s="7"/>
      <c r="H863" s="7"/>
      <c r="I863" s="75"/>
      <c r="J863" s="7"/>
      <c r="K863" s="75"/>
      <c r="L863" s="7"/>
      <c r="M863" s="75"/>
    </row>
    <row r="864">
      <c r="A864" s="7"/>
      <c r="B864" s="7"/>
      <c r="C864" s="7"/>
      <c r="D864" s="7"/>
      <c r="E864" s="7"/>
      <c r="F864" s="7"/>
      <c r="H864" s="7"/>
      <c r="I864" s="75"/>
      <c r="J864" s="7"/>
      <c r="K864" s="75"/>
      <c r="L864" s="7"/>
      <c r="M864" s="75"/>
    </row>
    <row r="865">
      <c r="A865" s="7"/>
      <c r="B865" s="7"/>
      <c r="C865" s="7"/>
      <c r="D865" s="7"/>
      <c r="E865" s="7"/>
      <c r="F865" s="7"/>
      <c r="H865" s="7"/>
      <c r="I865" s="75"/>
      <c r="J865" s="7"/>
      <c r="K865" s="75"/>
      <c r="L865" s="7"/>
      <c r="M865" s="75"/>
    </row>
    <row r="866">
      <c r="A866" s="7"/>
      <c r="B866" s="7"/>
      <c r="C866" s="7"/>
      <c r="D866" s="7"/>
      <c r="E866" s="7"/>
      <c r="F866" s="7"/>
      <c r="H866" s="7"/>
      <c r="I866" s="75"/>
      <c r="J866" s="7"/>
      <c r="K866" s="75"/>
      <c r="L866" s="7"/>
      <c r="M866" s="75"/>
    </row>
    <row r="867">
      <c r="A867" s="7"/>
      <c r="B867" s="7"/>
      <c r="C867" s="7"/>
      <c r="D867" s="7"/>
      <c r="E867" s="7"/>
      <c r="F867" s="7"/>
      <c r="H867" s="7"/>
      <c r="I867" s="75"/>
      <c r="J867" s="7"/>
      <c r="K867" s="75"/>
      <c r="L867" s="7"/>
      <c r="M867" s="75"/>
    </row>
    <row r="868">
      <c r="A868" s="7"/>
      <c r="B868" s="7"/>
      <c r="C868" s="7"/>
      <c r="D868" s="7"/>
      <c r="E868" s="7"/>
      <c r="F868" s="7"/>
      <c r="H868" s="7"/>
      <c r="I868" s="75"/>
      <c r="J868" s="7"/>
      <c r="K868" s="75"/>
      <c r="L868" s="7"/>
      <c r="M868" s="75"/>
    </row>
    <row r="869">
      <c r="A869" s="7"/>
      <c r="B869" s="7"/>
      <c r="C869" s="7"/>
      <c r="D869" s="7"/>
      <c r="E869" s="7"/>
      <c r="F869" s="7"/>
      <c r="H869" s="7"/>
      <c r="I869" s="75"/>
      <c r="J869" s="7"/>
      <c r="K869" s="75"/>
      <c r="L869" s="7"/>
      <c r="M869" s="75"/>
    </row>
    <row r="870">
      <c r="A870" s="7"/>
      <c r="B870" s="7"/>
      <c r="C870" s="7"/>
      <c r="D870" s="7"/>
      <c r="E870" s="7"/>
      <c r="F870" s="7"/>
      <c r="H870" s="7"/>
      <c r="I870" s="75"/>
      <c r="J870" s="7"/>
      <c r="K870" s="75"/>
      <c r="L870" s="7"/>
      <c r="M870" s="75"/>
    </row>
    <row r="871">
      <c r="A871" s="7"/>
      <c r="B871" s="7"/>
      <c r="C871" s="7"/>
      <c r="D871" s="7"/>
      <c r="E871" s="7"/>
      <c r="F871" s="7"/>
      <c r="H871" s="7"/>
      <c r="I871" s="75"/>
      <c r="J871" s="7"/>
      <c r="K871" s="75"/>
      <c r="L871" s="7"/>
      <c r="M871" s="75"/>
    </row>
    <row r="872">
      <c r="A872" s="7"/>
      <c r="B872" s="7"/>
      <c r="C872" s="7"/>
      <c r="D872" s="7"/>
      <c r="E872" s="7"/>
      <c r="F872" s="7"/>
      <c r="H872" s="7"/>
      <c r="I872" s="75"/>
      <c r="J872" s="7"/>
      <c r="K872" s="75"/>
      <c r="L872" s="7"/>
      <c r="M872" s="75"/>
    </row>
    <row r="873">
      <c r="A873" s="7"/>
      <c r="B873" s="7"/>
      <c r="C873" s="7"/>
      <c r="D873" s="7"/>
      <c r="E873" s="7"/>
      <c r="F873" s="7"/>
      <c r="H873" s="7"/>
      <c r="I873" s="75"/>
      <c r="J873" s="7"/>
      <c r="K873" s="75"/>
      <c r="L873" s="7"/>
      <c r="M873" s="75"/>
    </row>
    <row r="874">
      <c r="A874" s="7"/>
      <c r="B874" s="7"/>
      <c r="C874" s="7"/>
      <c r="D874" s="7"/>
      <c r="E874" s="7"/>
      <c r="F874" s="7"/>
      <c r="H874" s="7"/>
      <c r="I874" s="75"/>
      <c r="J874" s="7"/>
      <c r="K874" s="75"/>
      <c r="L874" s="7"/>
      <c r="M874" s="75"/>
    </row>
    <row r="875">
      <c r="A875" s="7"/>
      <c r="B875" s="7"/>
      <c r="C875" s="7"/>
      <c r="D875" s="7"/>
      <c r="E875" s="7"/>
      <c r="F875" s="7"/>
      <c r="H875" s="7"/>
      <c r="I875" s="75"/>
      <c r="J875" s="7"/>
      <c r="K875" s="75"/>
      <c r="L875" s="7"/>
      <c r="M875" s="75"/>
    </row>
    <row r="876">
      <c r="A876" s="7"/>
      <c r="B876" s="7"/>
      <c r="C876" s="7"/>
      <c r="D876" s="7"/>
      <c r="E876" s="7"/>
      <c r="F876" s="7"/>
      <c r="H876" s="7"/>
      <c r="I876" s="75"/>
      <c r="J876" s="7"/>
      <c r="K876" s="75"/>
      <c r="L876" s="7"/>
      <c r="M876" s="75"/>
    </row>
    <row r="877">
      <c r="A877" s="7"/>
      <c r="B877" s="7"/>
      <c r="C877" s="7"/>
      <c r="D877" s="7"/>
      <c r="E877" s="7"/>
      <c r="F877" s="7"/>
      <c r="H877" s="7"/>
      <c r="I877" s="75"/>
      <c r="J877" s="7"/>
      <c r="K877" s="75"/>
      <c r="L877" s="7"/>
      <c r="M877" s="75"/>
    </row>
    <row r="878">
      <c r="A878" s="7"/>
      <c r="B878" s="7"/>
      <c r="C878" s="7"/>
      <c r="D878" s="7"/>
      <c r="E878" s="7"/>
      <c r="F878" s="7"/>
      <c r="H878" s="7"/>
      <c r="I878" s="75"/>
      <c r="J878" s="7"/>
      <c r="K878" s="75"/>
      <c r="L878" s="7"/>
      <c r="M878" s="75"/>
    </row>
    <row r="879">
      <c r="A879" s="7"/>
      <c r="B879" s="7"/>
      <c r="C879" s="7"/>
      <c r="D879" s="7"/>
      <c r="E879" s="7"/>
      <c r="F879" s="7"/>
      <c r="H879" s="7"/>
      <c r="I879" s="75"/>
      <c r="J879" s="7"/>
      <c r="K879" s="75"/>
      <c r="L879" s="7"/>
      <c r="M879" s="75"/>
    </row>
    <row r="880">
      <c r="A880" s="7"/>
      <c r="B880" s="7"/>
      <c r="C880" s="7"/>
      <c r="D880" s="7"/>
      <c r="E880" s="7"/>
      <c r="F880" s="7"/>
      <c r="H880" s="7"/>
      <c r="I880" s="75"/>
      <c r="J880" s="7"/>
      <c r="K880" s="75"/>
      <c r="L880" s="7"/>
      <c r="M880" s="75"/>
    </row>
    <row r="881">
      <c r="A881" s="7"/>
      <c r="B881" s="7"/>
      <c r="C881" s="7"/>
      <c r="D881" s="7"/>
      <c r="E881" s="7"/>
      <c r="F881" s="7"/>
      <c r="H881" s="7"/>
      <c r="I881" s="75"/>
      <c r="J881" s="7"/>
      <c r="K881" s="75"/>
      <c r="L881" s="7"/>
      <c r="M881" s="75"/>
    </row>
    <row r="882">
      <c r="A882" s="7"/>
      <c r="B882" s="7"/>
      <c r="C882" s="7"/>
      <c r="D882" s="7"/>
      <c r="E882" s="7"/>
      <c r="F882" s="7"/>
      <c r="H882" s="7"/>
      <c r="I882" s="75"/>
      <c r="J882" s="7"/>
      <c r="K882" s="75"/>
      <c r="L882" s="7"/>
      <c r="M882" s="75"/>
    </row>
    <row r="883">
      <c r="A883" s="7"/>
      <c r="B883" s="7"/>
      <c r="C883" s="7"/>
      <c r="D883" s="7"/>
      <c r="E883" s="7"/>
      <c r="F883" s="7"/>
      <c r="H883" s="7"/>
      <c r="I883" s="75"/>
      <c r="J883" s="7"/>
      <c r="K883" s="75"/>
      <c r="L883" s="7"/>
      <c r="M883" s="75"/>
    </row>
    <row r="884">
      <c r="A884" s="7"/>
      <c r="B884" s="7"/>
      <c r="C884" s="7"/>
      <c r="D884" s="7"/>
      <c r="E884" s="7"/>
      <c r="F884" s="7"/>
      <c r="H884" s="7"/>
      <c r="I884" s="75"/>
      <c r="J884" s="7"/>
      <c r="K884" s="75"/>
      <c r="L884" s="7"/>
      <c r="M884" s="75"/>
    </row>
    <row r="885">
      <c r="A885" s="7"/>
      <c r="B885" s="7"/>
      <c r="C885" s="7"/>
      <c r="D885" s="7"/>
      <c r="E885" s="7"/>
      <c r="F885" s="7"/>
      <c r="H885" s="7"/>
      <c r="I885" s="75"/>
      <c r="J885" s="7"/>
      <c r="K885" s="75"/>
      <c r="L885" s="7"/>
      <c r="M885" s="75"/>
    </row>
    <row r="886">
      <c r="A886" s="7"/>
      <c r="B886" s="7"/>
      <c r="C886" s="7"/>
      <c r="D886" s="7"/>
      <c r="E886" s="7"/>
      <c r="F886" s="7"/>
      <c r="H886" s="7"/>
      <c r="I886" s="75"/>
      <c r="J886" s="7"/>
      <c r="K886" s="75"/>
      <c r="L886" s="7"/>
      <c r="M886" s="75"/>
    </row>
    <row r="887">
      <c r="A887" s="7"/>
      <c r="B887" s="7"/>
      <c r="C887" s="7"/>
      <c r="D887" s="7"/>
      <c r="E887" s="7"/>
      <c r="F887" s="7"/>
      <c r="H887" s="7"/>
      <c r="I887" s="75"/>
      <c r="J887" s="7"/>
      <c r="K887" s="75"/>
      <c r="L887" s="7"/>
      <c r="M887" s="75"/>
    </row>
    <row r="888">
      <c r="A888" s="7"/>
      <c r="B888" s="7"/>
      <c r="C888" s="7"/>
      <c r="D888" s="7"/>
      <c r="E888" s="7"/>
      <c r="F888" s="7"/>
      <c r="H888" s="7"/>
      <c r="I888" s="75"/>
      <c r="J888" s="7"/>
      <c r="K888" s="75"/>
      <c r="L888" s="7"/>
      <c r="M888" s="75"/>
    </row>
    <row r="889">
      <c r="A889" s="7"/>
      <c r="B889" s="7"/>
      <c r="C889" s="7"/>
      <c r="D889" s="7"/>
      <c r="E889" s="7"/>
      <c r="F889" s="7"/>
      <c r="H889" s="7"/>
      <c r="I889" s="75"/>
      <c r="J889" s="7"/>
      <c r="K889" s="75"/>
      <c r="L889" s="7"/>
      <c r="M889" s="75"/>
    </row>
    <row r="890">
      <c r="A890" s="7"/>
      <c r="B890" s="7"/>
      <c r="C890" s="7"/>
      <c r="D890" s="7"/>
      <c r="E890" s="7"/>
      <c r="F890" s="7"/>
      <c r="H890" s="7"/>
      <c r="I890" s="75"/>
      <c r="J890" s="7"/>
      <c r="K890" s="75"/>
      <c r="L890" s="7"/>
      <c r="M890" s="75"/>
    </row>
    <row r="891">
      <c r="A891" s="7"/>
      <c r="B891" s="7"/>
      <c r="C891" s="7"/>
      <c r="D891" s="7"/>
      <c r="E891" s="7"/>
      <c r="F891" s="7"/>
      <c r="H891" s="7"/>
      <c r="I891" s="75"/>
      <c r="J891" s="7"/>
      <c r="K891" s="75"/>
      <c r="L891" s="7"/>
      <c r="M891" s="75"/>
    </row>
    <row r="892">
      <c r="A892" s="7"/>
      <c r="B892" s="7"/>
      <c r="C892" s="7"/>
      <c r="D892" s="7"/>
      <c r="E892" s="7"/>
      <c r="F892" s="7"/>
      <c r="H892" s="7"/>
      <c r="I892" s="75"/>
      <c r="J892" s="7"/>
      <c r="K892" s="75"/>
      <c r="L892" s="7"/>
      <c r="M892" s="75"/>
    </row>
    <row r="893">
      <c r="A893" s="7"/>
      <c r="B893" s="7"/>
      <c r="C893" s="7"/>
      <c r="D893" s="7"/>
      <c r="E893" s="7"/>
      <c r="F893" s="7"/>
      <c r="H893" s="7"/>
      <c r="I893" s="75"/>
      <c r="J893" s="7"/>
      <c r="K893" s="75"/>
      <c r="L893" s="7"/>
      <c r="M893" s="75"/>
    </row>
    <row r="894">
      <c r="A894" s="7"/>
      <c r="B894" s="7"/>
      <c r="C894" s="7"/>
      <c r="D894" s="7"/>
      <c r="E894" s="7"/>
      <c r="F894" s="7"/>
      <c r="H894" s="7"/>
      <c r="I894" s="75"/>
      <c r="J894" s="7"/>
      <c r="K894" s="75"/>
      <c r="L894" s="7"/>
      <c r="M894" s="75"/>
    </row>
    <row r="895">
      <c r="A895" s="7"/>
      <c r="B895" s="7"/>
      <c r="C895" s="7"/>
      <c r="D895" s="7"/>
      <c r="E895" s="7"/>
      <c r="F895" s="7"/>
      <c r="H895" s="7"/>
      <c r="I895" s="75"/>
      <c r="J895" s="7"/>
      <c r="K895" s="75"/>
      <c r="L895" s="7"/>
      <c r="M895" s="75"/>
    </row>
    <row r="896">
      <c r="A896" s="7"/>
      <c r="B896" s="7"/>
      <c r="C896" s="7"/>
      <c r="D896" s="7"/>
      <c r="E896" s="7"/>
      <c r="F896" s="7"/>
      <c r="H896" s="7"/>
      <c r="I896" s="75"/>
      <c r="J896" s="7"/>
      <c r="K896" s="75"/>
      <c r="L896" s="7"/>
      <c r="M896" s="75"/>
    </row>
    <row r="897">
      <c r="A897" s="7"/>
      <c r="B897" s="7"/>
      <c r="C897" s="7"/>
      <c r="D897" s="7"/>
      <c r="E897" s="7"/>
      <c r="F897" s="7"/>
      <c r="H897" s="7"/>
      <c r="I897" s="75"/>
      <c r="J897" s="7"/>
      <c r="K897" s="75"/>
      <c r="L897" s="7"/>
      <c r="M897" s="75"/>
    </row>
    <row r="898">
      <c r="A898" s="7"/>
      <c r="B898" s="7"/>
      <c r="C898" s="7"/>
      <c r="D898" s="7"/>
      <c r="E898" s="7"/>
      <c r="F898" s="7"/>
      <c r="H898" s="7"/>
      <c r="I898" s="75"/>
      <c r="J898" s="7"/>
      <c r="K898" s="75"/>
      <c r="L898" s="7"/>
      <c r="M898" s="75"/>
    </row>
    <row r="899">
      <c r="A899" s="7"/>
      <c r="B899" s="7"/>
      <c r="C899" s="7"/>
      <c r="D899" s="7"/>
      <c r="E899" s="7"/>
      <c r="F899" s="7"/>
      <c r="H899" s="7"/>
      <c r="I899" s="75"/>
      <c r="J899" s="7"/>
      <c r="K899" s="75"/>
      <c r="L899" s="7"/>
      <c r="M899" s="75"/>
    </row>
    <row r="900">
      <c r="A900" s="7"/>
      <c r="B900" s="7"/>
      <c r="C900" s="7"/>
      <c r="D900" s="7"/>
      <c r="E900" s="7"/>
      <c r="F900" s="7"/>
      <c r="H900" s="7"/>
      <c r="I900" s="75"/>
      <c r="J900" s="7"/>
      <c r="K900" s="75"/>
      <c r="L900" s="7"/>
      <c r="M900" s="75"/>
    </row>
    <row r="901">
      <c r="A901" s="7"/>
      <c r="B901" s="7"/>
      <c r="C901" s="7"/>
      <c r="D901" s="7"/>
      <c r="E901" s="7"/>
      <c r="F901" s="7"/>
      <c r="H901" s="7"/>
      <c r="I901" s="75"/>
      <c r="J901" s="7"/>
      <c r="K901" s="75"/>
      <c r="L901" s="7"/>
      <c r="M901" s="75"/>
    </row>
    <row r="902">
      <c r="A902" s="7"/>
      <c r="B902" s="7"/>
      <c r="C902" s="7"/>
      <c r="D902" s="7"/>
      <c r="E902" s="7"/>
      <c r="F902" s="7"/>
      <c r="H902" s="7"/>
      <c r="I902" s="75"/>
      <c r="J902" s="7"/>
      <c r="K902" s="75"/>
      <c r="L902" s="7"/>
      <c r="M902" s="75"/>
    </row>
    <row r="903">
      <c r="A903" s="7"/>
      <c r="B903" s="7"/>
      <c r="C903" s="7"/>
      <c r="D903" s="7"/>
      <c r="E903" s="7"/>
      <c r="F903" s="7"/>
      <c r="H903" s="7"/>
      <c r="I903" s="75"/>
      <c r="J903" s="7"/>
      <c r="K903" s="75"/>
      <c r="L903" s="7"/>
      <c r="M903" s="75"/>
    </row>
    <row r="904">
      <c r="A904" s="7"/>
      <c r="B904" s="7"/>
      <c r="C904" s="7"/>
      <c r="D904" s="7"/>
      <c r="E904" s="7"/>
      <c r="F904" s="7"/>
      <c r="H904" s="7"/>
      <c r="I904" s="75"/>
      <c r="J904" s="7"/>
      <c r="K904" s="75"/>
      <c r="L904" s="7"/>
      <c r="M904" s="75"/>
    </row>
    <row r="905">
      <c r="A905" s="7"/>
      <c r="B905" s="7"/>
      <c r="C905" s="7"/>
      <c r="D905" s="7"/>
      <c r="E905" s="7"/>
      <c r="F905" s="7"/>
      <c r="H905" s="7"/>
      <c r="I905" s="75"/>
      <c r="J905" s="7"/>
      <c r="K905" s="75"/>
      <c r="L905" s="7"/>
      <c r="M905" s="75"/>
    </row>
    <row r="906">
      <c r="A906" s="7"/>
      <c r="B906" s="7"/>
      <c r="C906" s="7"/>
      <c r="D906" s="7"/>
      <c r="E906" s="7"/>
      <c r="F906" s="7"/>
      <c r="H906" s="7"/>
      <c r="I906" s="75"/>
      <c r="J906" s="7"/>
      <c r="K906" s="75"/>
      <c r="L906" s="7"/>
      <c r="M906" s="75"/>
    </row>
    <row r="907">
      <c r="A907" s="7"/>
      <c r="B907" s="7"/>
      <c r="C907" s="7"/>
      <c r="D907" s="7"/>
      <c r="E907" s="7"/>
      <c r="F907" s="7"/>
      <c r="H907" s="7"/>
      <c r="I907" s="75"/>
      <c r="J907" s="7"/>
      <c r="K907" s="75"/>
      <c r="L907" s="7"/>
      <c r="M907" s="75"/>
    </row>
    <row r="908">
      <c r="A908" s="7"/>
      <c r="B908" s="7"/>
      <c r="C908" s="7"/>
      <c r="D908" s="7"/>
      <c r="E908" s="7"/>
      <c r="F908" s="7"/>
      <c r="H908" s="7"/>
      <c r="I908" s="75"/>
      <c r="J908" s="7"/>
      <c r="K908" s="75"/>
      <c r="L908" s="7"/>
      <c r="M908" s="75"/>
    </row>
    <row r="909">
      <c r="A909" s="7"/>
      <c r="B909" s="7"/>
      <c r="C909" s="7"/>
      <c r="D909" s="7"/>
      <c r="E909" s="7"/>
      <c r="F909" s="7"/>
      <c r="H909" s="7"/>
      <c r="I909" s="75"/>
      <c r="J909" s="7"/>
      <c r="K909" s="75"/>
      <c r="L909" s="7"/>
      <c r="M909" s="75"/>
    </row>
    <row r="910">
      <c r="A910" s="7"/>
      <c r="B910" s="7"/>
      <c r="C910" s="7"/>
      <c r="D910" s="7"/>
      <c r="E910" s="7"/>
      <c r="F910" s="7"/>
      <c r="H910" s="7"/>
      <c r="I910" s="75"/>
      <c r="J910" s="7"/>
      <c r="K910" s="75"/>
      <c r="L910" s="7"/>
      <c r="M910" s="75"/>
    </row>
    <row r="911">
      <c r="A911" s="7"/>
      <c r="B911" s="7"/>
      <c r="C911" s="7"/>
      <c r="D911" s="7"/>
      <c r="E911" s="7"/>
      <c r="F911" s="7"/>
      <c r="H911" s="7"/>
      <c r="I911" s="75"/>
      <c r="J911" s="7"/>
      <c r="K911" s="75"/>
      <c r="L911" s="7"/>
      <c r="M911" s="75"/>
    </row>
    <row r="912">
      <c r="A912" s="7"/>
      <c r="B912" s="7"/>
      <c r="C912" s="7"/>
      <c r="D912" s="7"/>
      <c r="E912" s="7"/>
      <c r="F912" s="7"/>
      <c r="H912" s="7"/>
      <c r="I912" s="75"/>
      <c r="J912" s="7"/>
      <c r="K912" s="75"/>
      <c r="L912" s="7"/>
      <c r="M912" s="75"/>
    </row>
    <row r="913">
      <c r="A913" s="7"/>
      <c r="B913" s="7"/>
      <c r="C913" s="7"/>
      <c r="D913" s="7"/>
      <c r="E913" s="7"/>
      <c r="F913" s="7"/>
      <c r="H913" s="7"/>
      <c r="I913" s="75"/>
      <c r="J913" s="7"/>
      <c r="K913" s="75"/>
      <c r="L913" s="7"/>
      <c r="M913" s="75"/>
    </row>
    <row r="914">
      <c r="A914" s="7"/>
      <c r="B914" s="7"/>
      <c r="C914" s="7"/>
      <c r="D914" s="7"/>
      <c r="E914" s="7"/>
      <c r="F914" s="7"/>
      <c r="H914" s="7"/>
      <c r="I914" s="75"/>
      <c r="J914" s="7"/>
      <c r="K914" s="75"/>
      <c r="L914" s="7"/>
      <c r="M914" s="75"/>
    </row>
    <row r="915">
      <c r="A915" s="7"/>
      <c r="B915" s="7"/>
      <c r="C915" s="7"/>
      <c r="D915" s="7"/>
      <c r="E915" s="7"/>
      <c r="F915" s="7"/>
      <c r="H915" s="7"/>
      <c r="I915" s="75"/>
      <c r="J915" s="7"/>
      <c r="K915" s="75"/>
      <c r="L915" s="7"/>
      <c r="M915" s="75"/>
    </row>
    <row r="916">
      <c r="A916" s="7"/>
      <c r="B916" s="7"/>
      <c r="C916" s="7"/>
      <c r="D916" s="7"/>
      <c r="E916" s="7"/>
      <c r="F916" s="7"/>
      <c r="H916" s="7"/>
      <c r="I916" s="75"/>
      <c r="J916" s="7"/>
      <c r="K916" s="75"/>
      <c r="L916" s="7"/>
      <c r="M916" s="75"/>
    </row>
    <row r="917">
      <c r="A917" s="7"/>
      <c r="B917" s="7"/>
      <c r="C917" s="7"/>
      <c r="D917" s="7"/>
      <c r="E917" s="7"/>
      <c r="F917" s="7"/>
      <c r="H917" s="7"/>
      <c r="I917" s="75"/>
      <c r="J917" s="7"/>
      <c r="K917" s="75"/>
      <c r="L917" s="7"/>
      <c r="M917" s="75"/>
    </row>
    <row r="918">
      <c r="A918" s="7"/>
      <c r="B918" s="7"/>
      <c r="C918" s="7"/>
      <c r="D918" s="7"/>
      <c r="E918" s="7"/>
      <c r="F918" s="7"/>
      <c r="H918" s="7"/>
      <c r="I918" s="75"/>
      <c r="J918" s="7"/>
      <c r="K918" s="75"/>
      <c r="L918" s="7"/>
      <c r="M918" s="75"/>
    </row>
    <row r="919">
      <c r="A919" s="7"/>
      <c r="B919" s="7"/>
      <c r="C919" s="7"/>
      <c r="D919" s="7"/>
      <c r="E919" s="7"/>
      <c r="F919" s="7"/>
      <c r="H919" s="7"/>
      <c r="I919" s="75"/>
      <c r="J919" s="7"/>
      <c r="K919" s="75"/>
      <c r="L919" s="7"/>
      <c r="M919" s="75"/>
    </row>
    <row r="920">
      <c r="A920" s="7"/>
      <c r="B920" s="7"/>
      <c r="C920" s="7"/>
      <c r="D920" s="7"/>
      <c r="E920" s="7"/>
      <c r="F920" s="7"/>
      <c r="H920" s="7"/>
      <c r="I920" s="75"/>
      <c r="J920" s="7"/>
      <c r="K920" s="75"/>
      <c r="L920" s="7"/>
      <c r="M920" s="75"/>
    </row>
    <row r="921">
      <c r="A921" s="7"/>
      <c r="B921" s="7"/>
      <c r="C921" s="7"/>
      <c r="D921" s="7"/>
      <c r="E921" s="7"/>
      <c r="F921" s="7"/>
      <c r="H921" s="7"/>
      <c r="I921" s="75"/>
      <c r="J921" s="7"/>
      <c r="K921" s="75"/>
      <c r="L921" s="7"/>
      <c r="M921" s="75"/>
    </row>
    <row r="922">
      <c r="A922" s="7"/>
      <c r="B922" s="7"/>
      <c r="C922" s="7"/>
      <c r="D922" s="7"/>
      <c r="E922" s="7"/>
      <c r="F922" s="7"/>
      <c r="H922" s="7"/>
      <c r="I922" s="75"/>
      <c r="J922" s="7"/>
      <c r="K922" s="75"/>
      <c r="L922" s="7"/>
      <c r="M922" s="75"/>
    </row>
    <row r="923">
      <c r="A923" s="7"/>
      <c r="B923" s="7"/>
      <c r="C923" s="7"/>
      <c r="D923" s="7"/>
      <c r="E923" s="7"/>
      <c r="F923" s="7"/>
      <c r="H923" s="7"/>
      <c r="I923" s="75"/>
      <c r="J923" s="7"/>
      <c r="K923" s="75"/>
      <c r="L923" s="7"/>
      <c r="M923" s="75"/>
    </row>
    <row r="924">
      <c r="A924" s="7"/>
      <c r="B924" s="7"/>
      <c r="C924" s="7"/>
      <c r="D924" s="7"/>
      <c r="E924" s="7"/>
      <c r="F924" s="7"/>
      <c r="H924" s="7"/>
      <c r="I924" s="75"/>
      <c r="J924" s="7"/>
      <c r="K924" s="75"/>
      <c r="L924" s="7"/>
      <c r="M924" s="75"/>
    </row>
    <row r="925">
      <c r="A925" s="7"/>
      <c r="B925" s="7"/>
      <c r="C925" s="7"/>
      <c r="D925" s="7"/>
      <c r="E925" s="7"/>
      <c r="F925" s="7"/>
      <c r="H925" s="7"/>
      <c r="I925" s="75"/>
      <c r="J925" s="7"/>
      <c r="K925" s="75"/>
      <c r="L925" s="7"/>
      <c r="M925" s="75"/>
    </row>
    <row r="926">
      <c r="A926" s="7"/>
      <c r="B926" s="7"/>
      <c r="C926" s="7"/>
      <c r="D926" s="7"/>
      <c r="E926" s="7"/>
      <c r="F926" s="7"/>
      <c r="H926" s="7"/>
      <c r="I926" s="75"/>
      <c r="J926" s="7"/>
      <c r="K926" s="75"/>
      <c r="L926" s="7"/>
      <c r="M926" s="75"/>
    </row>
    <row r="927">
      <c r="A927" s="7"/>
      <c r="B927" s="7"/>
      <c r="C927" s="7"/>
      <c r="D927" s="7"/>
      <c r="E927" s="7"/>
      <c r="F927" s="7"/>
      <c r="H927" s="7"/>
      <c r="I927" s="75"/>
      <c r="J927" s="7"/>
      <c r="K927" s="75"/>
      <c r="L927" s="7"/>
      <c r="M927" s="75"/>
    </row>
    <row r="928">
      <c r="A928" s="7"/>
      <c r="B928" s="7"/>
      <c r="C928" s="7"/>
      <c r="D928" s="7"/>
      <c r="E928" s="7"/>
      <c r="F928" s="7"/>
      <c r="H928" s="7"/>
      <c r="I928" s="75"/>
      <c r="J928" s="7"/>
      <c r="K928" s="75"/>
      <c r="L928" s="7"/>
      <c r="M928" s="75"/>
    </row>
    <row r="929">
      <c r="A929" s="7"/>
      <c r="B929" s="7"/>
      <c r="C929" s="7"/>
      <c r="D929" s="7"/>
      <c r="E929" s="7"/>
      <c r="F929" s="7"/>
      <c r="H929" s="7"/>
      <c r="I929" s="75"/>
      <c r="J929" s="7"/>
      <c r="K929" s="75"/>
      <c r="L929" s="7"/>
      <c r="M929" s="75"/>
    </row>
    <row r="930">
      <c r="A930" s="7"/>
      <c r="B930" s="7"/>
      <c r="C930" s="7"/>
      <c r="D930" s="7"/>
      <c r="E930" s="7"/>
      <c r="F930" s="7"/>
      <c r="H930" s="7"/>
      <c r="I930" s="75"/>
      <c r="J930" s="7"/>
      <c r="K930" s="75"/>
      <c r="L930" s="7"/>
      <c r="M930" s="75"/>
    </row>
    <row r="931">
      <c r="A931" s="7"/>
      <c r="B931" s="7"/>
      <c r="C931" s="7"/>
      <c r="D931" s="7"/>
      <c r="E931" s="7"/>
      <c r="F931" s="7"/>
      <c r="H931" s="7"/>
      <c r="I931" s="75"/>
      <c r="J931" s="7"/>
      <c r="K931" s="75"/>
      <c r="L931" s="7"/>
      <c r="M931" s="75"/>
    </row>
    <row r="932">
      <c r="A932" s="7"/>
      <c r="B932" s="7"/>
      <c r="C932" s="7"/>
      <c r="D932" s="7"/>
      <c r="E932" s="7"/>
      <c r="F932" s="7"/>
      <c r="H932" s="7"/>
      <c r="I932" s="75"/>
      <c r="J932" s="7"/>
      <c r="K932" s="75"/>
      <c r="L932" s="7"/>
      <c r="M932" s="75"/>
    </row>
    <row r="933">
      <c r="A933" s="7"/>
      <c r="B933" s="7"/>
      <c r="C933" s="7"/>
      <c r="D933" s="7"/>
      <c r="E933" s="7"/>
      <c r="F933" s="7"/>
      <c r="H933" s="7"/>
      <c r="I933" s="75"/>
      <c r="J933" s="7"/>
      <c r="K933" s="75"/>
      <c r="L933" s="7"/>
      <c r="M933" s="75"/>
    </row>
    <row r="934">
      <c r="A934" s="7"/>
      <c r="B934" s="7"/>
      <c r="C934" s="7"/>
      <c r="D934" s="7"/>
      <c r="E934" s="7"/>
      <c r="F934" s="7"/>
      <c r="H934" s="7"/>
      <c r="I934" s="75"/>
      <c r="J934" s="7"/>
      <c r="K934" s="75"/>
      <c r="L934" s="7"/>
      <c r="M934" s="75"/>
    </row>
    <row r="935">
      <c r="A935" s="7"/>
      <c r="B935" s="7"/>
      <c r="C935" s="7"/>
      <c r="D935" s="7"/>
      <c r="E935" s="7"/>
      <c r="F935" s="7"/>
      <c r="H935" s="7"/>
      <c r="I935" s="75"/>
      <c r="J935" s="7"/>
      <c r="K935" s="75"/>
      <c r="L935" s="7"/>
      <c r="M935" s="75"/>
    </row>
    <row r="936">
      <c r="A936" s="7"/>
      <c r="B936" s="7"/>
      <c r="C936" s="7"/>
      <c r="D936" s="7"/>
      <c r="E936" s="7"/>
      <c r="F936" s="7"/>
      <c r="H936" s="7"/>
      <c r="I936" s="75"/>
      <c r="J936" s="7"/>
      <c r="K936" s="75"/>
      <c r="L936" s="7"/>
      <c r="M936" s="75"/>
    </row>
    <row r="937">
      <c r="A937" s="7"/>
      <c r="B937" s="7"/>
      <c r="C937" s="7"/>
      <c r="D937" s="7"/>
      <c r="E937" s="7"/>
      <c r="F937" s="7"/>
      <c r="H937" s="7"/>
      <c r="I937" s="75"/>
      <c r="J937" s="7"/>
      <c r="K937" s="75"/>
      <c r="L937" s="7"/>
      <c r="M937" s="75"/>
    </row>
    <row r="938">
      <c r="A938" s="7"/>
      <c r="B938" s="7"/>
      <c r="C938" s="7"/>
      <c r="D938" s="7"/>
      <c r="E938" s="7"/>
      <c r="F938" s="7"/>
      <c r="H938" s="7"/>
      <c r="I938" s="75"/>
      <c r="J938" s="7"/>
      <c r="K938" s="75"/>
      <c r="L938" s="7"/>
      <c r="M938" s="75"/>
    </row>
    <row r="939">
      <c r="A939" s="7"/>
      <c r="B939" s="7"/>
      <c r="C939" s="7"/>
      <c r="D939" s="7"/>
      <c r="E939" s="7"/>
      <c r="F939" s="7"/>
      <c r="H939" s="7"/>
      <c r="I939" s="75"/>
      <c r="J939" s="7"/>
      <c r="K939" s="75"/>
      <c r="L939" s="7"/>
      <c r="M939" s="75"/>
    </row>
    <row r="940">
      <c r="A940" s="7"/>
      <c r="B940" s="7"/>
      <c r="C940" s="7"/>
      <c r="D940" s="7"/>
      <c r="E940" s="7"/>
      <c r="F940" s="7"/>
      <c r="H940" s="7"/>
      <c r="I940" s="75"/>
      <c r="J940" s="7"/>
      <c r="K940" s="75"/>
      <c r="L940" s="7"/>
      <c r="M940" s="75"/>
    </row>
    <row r="941">
      <c r="A941" s="7"/>
      <c r="B941" s="7"/>
      <c r="C941" s="7"/>
      <c r="D941" s="7"/>
      <c r="E941" s="7"/>
      <c r="F941" s="7"/>
      <c r="H941" s="7"/>
      <c r="I941" s="75"/>
      <c r="J941" s="7"/>
      <c r="K941" s="75"/>
      <c r="L941" s="7"/>
      <c r="M941" s="75"/>
    </row>
    <row r="942">
      <c r="A942" s="7"/>
      <c r="B942" s="7"/>
      <c r="C942" s="7"/>
      <c r="D942" s="7"/>
      <c r="E942" s="7"/>
      <c r="F942" s="7"/>
      <c r="H942" s="7"/>
      <c r="I942" s="75"/>
      <c r="J942" s="7"/>
      <c r="K942" s="75"/>
      <c r="L942" s="7"/>
      <c r="M942" s="75"/>
    </row>
    <row r="943">
      <c r="A943" s="7"/>
      <c r="B943" s="7"/>
      <c r="C943" s="7"/>
      <c r="D943" s="7"/>
      <c r="E943" s="7"/>
      <c r="F943" s="7"/>
      <c r="H943" s="7"/>
      <c r="I943" s="75"/>
      <c r="J943" s="7"/>
      <c r="K943" s="75"/>
      <c r="L943" s="7"/>
      <c r="M943" s="75"/>
    </row>
    <row r="944">
      <c r="A944" s="7"/>
      <c r="B944" s="7"/>
      <c r="C944" s="7"/>
      <c r="D944" s="7"/>
      <c r="E944" s="7"/>
      <c r="F944" s="7"/>
      <c r="H944" s="7"/>
      <c r="I944" s="75"/>
      <c r="J944" s="7"/>
      <c r="K944" s="75"/>
      <c r="L944" s="7"/>
      <c r="M944" s="75"/>
    </row>
    <row r="945">
      <c r="A945" s="7"/>
      <c r="B945" s="7"/>
      <c r="C945" s="7"/>
      <c r="D945" s="7"/>
      <c r="E945" s="7"/>
      <c r="F945" s="7"/>
      <c r="H945" s="7"/>
      <c r="I945" s="75"/>
      <c r="J945" s="7"/>
      <c r="K945" s="75"/>
      <c r="L945" s="7"/>
      <c r="M945" s="75"/>
    </row>
    <row r="946">
      <c r="A946" s="7"/>
      <c r="B946" s="7"/>
      <c r="C946" s="7"/>
      <c r="D946" s="7"/>
      <c r="E946" s="7"/>
      <c r="F946" s="7"/>
      <c r="H946" s="7"/>
      <c r="I946" s="75"/>
      <c r="J946" s="7"/>
      <c r="K946" s="75"/>
      <c r="L946" s="7"/>
      <c r="M946" s="75"/>
    </row>
    <row r="947">
      <c r="A947" s="7"/>
      <c r="B947" s="7"/>
      <c r="C947" s="7"/>
      <c r="D947" s="7"/>
      <c r="E947" s="7"/>
      <c r="F947" s="7"/>
      <c r="H947" s="7"/>
      <c r="I947" s="75"/>
      <c r="J947" s="7"/>
      <c r="K947" s="75"/>
      <c r="L947" s="7"/>
      <c r="M947" s="75"/>
    </row>
    <row r="948">
      <c r="A948" s="7"/>
      <c r="B948" s="7"/>
      <c r="C948" s="7"/>
      <c r="D948" s="7"/>
      <c r="E948" s="7"/>
      <c r="F948" s="7"/>
      <c r="H948" s="7"/>
      <c r="I948" s="75"/>
      <c r="J948" s="7"/>
      <c r="K948" s="75"/>
      <c r="L948" s="7"/>
      <c r="M948" s="75"/>
    </row>
    <row r="949">
      <c r="A949" s="7"/>
      <c r="B949" s="7"/>
      <c r="C949" s="7"/>
      <c r="D949" s="7"/>
      <c r="E949" s="7"/>
      <c r="F949" s="7"/>
      <c r="H949" s="7"/>
      <c r="I949" s="75"/>
      <c r="J949" s="7"/>
      <c r="K949" s="75"/>
      <c r="L949" s="7"/>
      <c r="M949" s="75"/>
    </row>
    <row r="950">
      <c r="A950" s="7"/>
      <c r="B950" s="7"/>
      <c r="C950" s="7"/>
      <c r="D950" s="7"/>
      <c r="E950" s="7"/>
      <c r="F950" s="7"/>
      <c r="H950" s="7"/>
      <c r="I950" s="75"/>
      <c r="J950" s="7"/>
      <c r="K950" s="75"/>
      <c r="L950" s="7"/>
      <c r="M950" s="75"/>
    </row>
    <row r="951">
      <c r="A951" s="7"/>
      <c r="B951" s="7"/>
      <c r="C951" s="7"/>
      <c r="D951" s="7"/>
      <c r="E951" s="7"/>
      <c r="F951" s="7"/>
      <c r="H951" s="7"/>
      <c r="I951" s="75"/>
      <c r="J951" s="7"/>
      <c r="K951" s="75"/>
      <c r="L951" s="7"/>
      <c r="M951" s="75"/>
    </row>
    <row r="952">
      <c r="A952" s="7"/>
      <c r="B952" s="7"/>
      <c r="C952" s="7"/>
      <c r="D952" s="7"/>
      <c r="E952" s="7"/>
      <c r="F952" s="7"/>
      <c r="H952" s="7"/>
      <c r="I952" s="75"/>
      <c r="J952" s="7"/>
      <c r="K952" s="75"/>
      <c r="L952" s="7"/>
      <c r="M952" s="75"/>
    </row>
    <row r="953">
      <c r="A953" s="7"/>
      <c r="B953" s="7"/>
      <c r="C953" s="7"/>
      <c r="D953" s="7"/>
      <c r="E953" s="7"/>
      <c r="F953" s="7"/>
      <c r="H953" s="7"/>
      <c r="I953" s="75"/>
      <c r="J953" s="7"/>
      <c r="K953" s="75"/>
      <c r="L953" s="7"/>
      <c r="M953" s="75"/>
    </row>
    <row r="954">
      <c r="A954" s="7"/>
      <c r="B954" s="7"/>
      <c r="C954" s="7"/>
      <c r="D954" s="7"/>
      <c r="E954" s="7"/>
      <c r="F954" s="7"/>
      <c r="H954" s="7"/>
      <c r="I954" s="75"/>
      <c r="J954" s="7"/>
      <c r="K954" s="75"/>
      <c r="L954" s="7"/>
      <c r="M954" s="75"/>
    </row>
    <row r="955">
      <c r="A955" s="7"/>
      <c r="B955" s="7"/>
      <c r="C955" s="7"/>
      <c r="D955" s="7"/>
      <c r="E955" s="7"/>
      <c r="F955" s="7"/>
      <c r="H955" s="7"/>
      <c r="I955" s="75"/>
      <c r="J955" s="7"/>
      <c r="K955" s="75"/>
      <c r="L955" s="7"/>
      <c r="M955" s="75"/>
    </row>
    <row r="956">
      <c r="A956" s="7"/>
      <c r="B956" s="7"/>
      <c r="C956" s="7"/>
      <c r="D956" s="7"/>
      <c r="E956" s="7"/>
      <c r="F956" s="7"/>
      <c r="H956" s="7"/>
      <c r="I956" s="75"/>
      <c r="J956" s="7"/>
      <c r="K956" s="75"/>
      <c r="L956" s="7"/>
      <c r="M956" s="75"/>
    </row>
    <row r="957">
      <c r="A957" s="7"/>
      <c r="B957" s="7"/>
      <c r="C957" s="7"/>
      <c r="D957" s="7"/>
      <c r="E957" s="7"/>
      <c r="F957" s="7"/>
      <c r="H957" s="7"/>
      <c r="I957" s="75"/>
      <c r="J957" s="7"/>
      <c r="K957" s="75"/>
      <c r="L957" s="7"/>
      <c r="M957" s="75"/>
    </row>
    <row r="958">
      <c r="A958" s="7"/>
      <c r="B958" s="7"/>
      <c r="C958" s="7"/>
      <c r="D958" s="7"/>
      <c r="E958" s="7"/>
      <c r="F958" s="7"/>
      <c r="H958" s="7"/>
      <c r="I958" s="75"/>
      <c r="J958" s="7"/>
      <c r="K958" s="75"/>
      <c r="L958" s="7"/>
      <c r="M958" s="75"/>
    </row>
    <row r="959">
      <c r="A959" s="7"/>
      <c r="B959" s="7"/>
      <c r="C959" s="7"/>
      <c r="D959" s="7"/>
      <c r="E959" s="7"/>
      <c r="F959" s="7"/>
      <c r="H959" s="7"/>
      <c r="I959" s="75"/>
      <c r="J959" s="7"/>
      <c r="K959" s="75"/>
      <c r="L959" s="7"/>
      <c r="M959" s="75"/>
    </row>
    <row r="960">
      <c r="A960" s="7"/>
      <c r="B960" s="7"/>
      <c r="C960" s="7"/>
      <c r="D960" s="7"/>
      <c r="E960" s="7"/>
      <c r="F960" s="7"/>
      <c r="H960" s="7"/>
      <c r="I960" s="75"/>
      <c r="J960" s="7"/>
      <c r="K960" s="75"/>
      <c r="L960" s="7"/>
      <c r="M960" s="75"/>
    </row>
    <row r="961">
      <c r="A961" s="7"/>
      <c r="B961" s="7"/>
      <c r="C961" s="7"/>
      <c r="D961" s="7"/>
      <c r="E961" s="7"/>
      <c r="F961" s="7"/>
      <c r="H961" s="7"/>
      <c r="I961" s="75"/>
      <c r="J961" s="7"/>
      <c r="K961" s="75"/>
      <c r="L961" s="7"/>
      <c r="M961" s="75"/>
    </row>
    <row r="962">
      <c r="A962" s="7"/>
      <c r="B962" s="7"/>
      <c r="C962" s="7"/>
      <c r="D962" s="7"/>
      <c r="E962" s="7"/>
      <c r="F962" s="7"/>
      <c r="H962" s="7"/>
      <c r="I962" s="75"/>
      <c r="J962" s="7"/>
      <c r="K962" s="75"/>
      <c r="L962" s="7"/>
      <c r="M962" s="75"/>
    </row>
    <row r="963">
      <c r="A963" s="7"/>
      <c r="B963" s="7"/>
      <c r="C963" s="7"/>
      <c r="D963" s="7"/>
      <c r="E963" s="7"/>
      <c r="F963" s="7"/>
      <c r="H963" s="7"/>
      <c r="I963" s="75"/>
      <c r="J963" s="7"/>
      <c r="K963" s="75"/>
      <c r="L963" s="7"/>
      <c r="M963" s="75"/>
    </row>
    <row r="964">
      <c r="A964" s="7"/>
      <c r="B964" s="7"/>
      <c r="C964" s="7"/>
      <c r="D964" s="7"/>
      <c r="E964" s="7"/>
      <c r="F964" s="7"/>
      <c r="H964" s="7"/>
      <c r="I964" s="75"/>
      <c r="J964" s="7"/>
      <c r="K964" s="75"/>
      <c r="L964" s="7"/>
      <c r="M964" s="75"/>
    </row>
    <row r="965">
      <c r="A965" s="7"/>
      <c r="B965" s="7"/>
      <c r="C965" s="7"/>
      <c r="D965" s="7"/>
      <c r="E965" s="7"/>
      <c r="F965" s="7"/>
      <c r="H965" s="7"/>
      <c r="I965" s="75"/>
      <c r="J965" s="7"/>
      <c r="K965" s="75"/>
      <c r="L965" s="7"/>
      <c r="M965" s="75"/>
    </row>
    <row r="966">
      <c r="A966" s="7"/>
      <c r="B966" s="7"/>
      <c r="C966" s="7"/>
      <c r="D966" s="7"/>
      <c r="E966" s="7"/>
      <c r="F966" s="7"/>
      <c r="H966" s="7"/>
      <c r="I966" s="75"/>
      <c r="J966" s="7"/>
      <c r="K966" s="75"/>
      <c r="L966" s="7"/>
      <c r="M966" s="75"/>
    </row>
    <row r="967">
      <c r="A967" s="7"/>
      <c r="B967" s="7"/>
      <c r="C967" s="7"/>
      <c r="D967" s="7"/>
      <c r="E967" s="7"/>
      <c r="F967" s="7"/>
      <c r="H967" s="7"/>
      <c r="I967" s="75"/>
      <c r="J967" s="7"/>
      <c r="K967" s="75"/>
      <c r="L967" s="7"/>
      <c r="M967" s="75"/>
    </row>
    <row r="968">
      <c r="A968" s="7"/>
      <c r="B968" s="7"/>
      <c r="C968" s="7"/>
      <c r="D968" s="7"/>
      <c r="E968" s="7"/>
      <c r="F968" s="7"/>
      <c r="H968" s="7"/>
      <c r="I968" s="75"/>
      <c r="J968" s="7"/>
      <c r="K968" s="75"/>
      <c r="L968" s="7"/>
      <c r="M968" s="75"/>
    </row>
    <row r="969">
      <c r="A969" s="7"/>
      <c r="B969" s="7"/>
      <c r="C969" s="7"/>
      <c r="D969" s="7"/>
      <c r="E969" s="7"/>
      <c r="F969" s="7"/>
      <c r="H969" s="7"/>
      <c r="I969" s="75"/>
      <c r="J969" s="7"/>
      <c r="K969" s="75"/>
      <c r="L969" s="7"/>
      <c r="M969" s="75"/>
    </row>
    <row r="970">
      <c r="A970" s="7"/>
      <c r="B970" s="7"/>
      <c r="C970" s="7"/>
      <c r="D970" s="7"/>
      <c r="E970" s="7"/>
      <c r="F970" s="7"/>
      <c r="H970" s="7"/>
      <c r="I970" s="75"/>
      <c r="J970" s="7"/>
      <c r="K970" s="75"/>
      <c r="L970" s="7"/>
      <c r="M970" s="75"/>
    </row>
    <row r="971">
      <c r="A971" s="7"/>
      <c r="B971" s="7"/>
      <c r="C971" s="7"/>
      <c r="D971" s="7"/>
      <c r="E971" s="7"/>
      <c r="F971" s="7"/>
      <c r="H971" s="7"/>
      <c r="I971" s="75"/>
      <c r="J971" s="7"/>
      <c r="K971" s="75"/>
      <c r="L971" s="7"/>
      <c r="M971" s="75"/>
    </row>
    <row r="972">
      <c r="A972" s="7"/>
      <c r="B972" s="7"/>
      <c r="C972" s="7"/>
      <c r="D972" s="7"/>
      <c r="E972" s="7"/>
      <c r="F972" s="7"/>
      <c r="H972" s="7"/>
      <c r="I972" s="75"/>
      <c r="J972" s="7"/>
      <c r="K972" s="75"/>
      <c r="L972" s="7"/>
      <c r="M972" s="75"/>
    </row>
    <row r="973">
      <c r="A973" s="7"/>
      <c r="B973" s="7"/>
      <c r="C973" s="7"/>
      <c r="D973" s="7"/>
      <c r="E973" s="7"/>
      <c r="F973" s="7"/>
      <c r="H973" s="7"/>
      <c r="I973" s="75"/>
      <c r="J973" s="7"/>
      <c r="K973" s="75"/>
      <c r="L973" s="7"/>
      <c r="M973" s="75"/>
    </row>
    <row r="974">
      <c r="A974" s="7"/>
      <c r="B974" s="7"/>
      <c r="C974" s="7"/>
      <c r="D974" s="7"/>
      <c r="E974" s="7"/>
      <c r="F974" s="7"/>
      <c r="H974" s="7"/>
      <c r="I974" s="75"/>
      <c r="J974" s="7"/>
      <c r="K974" s="75"/>
      <c r="L974" s="7"/>
      <c r="M974" s="75"/>
    </row>
    <row r="975">
      <c r="A975" s="7"/>
      <c r="B975" s="7"/>
      <c r="C975" s="7"/>
      <c r="D975" s="7"/>
      <c r="E975" s="7"/>
      <c r="F975" s="7"/>
      <c r="H975" s="7"/>
      <c r="I975" s="75"/>
      <c r="J975" s="7"/>
      <c r="K975" s="75"/>
      <c r="L975" s="7"/>
      <c r="M975" s="75"/>
    </row>
    <row r="976">
      <c r="A976" s="7"/>
      <c r="B976" s="7"/>
      <c r="C976" s="7"/>
      <c r="D976" s="7"/>
      <c r="E976" s="7"/>
      <c r="F976" s="7"/>
      <c r="H976" s="7"/>
      <c r="I976" s="75"/>
      <c r="J976" s="7"/>
      <c r="K976" s="75"/>
      <c r="L976" s="7"/>
      <c r="M976" s="75"/>
    </row>
    <row r="977">
      <c r="A977" s="7"/>
      <c r="B977" s="7"/>
      <c r="C977" s="7"/>
      <c r="D977" s="7"/>
      <c r="E977" s="7"/>
      <c r="F977" s="7"/>
      <c r="H977" s="7"/>
      <c r="I977" s="75"/>
      <c r="J977" s="7"/>
      <c r="K977" s="75"/>
      <c r="L977" s="7"/>
      <c r="M977" s="75"/>
    </row>
    <row r="978">
      <c r="A978" s="7"/>
      <c r="B978" s="7"/>
      <c r="C978" s="7"/>
      <c r="D978" s="7"/>
      <c r="E978" s="7"/>
      <c r="F978" s="7"/>
      <c r="H978" s="7"/>
      <c r="I978" s="75"/>
      <c r="J978" s="7"/>
      <c r="K978" s="75"/>
      <c r="L978" s="7"/>
      <c r="M978" s="75"/>
    </row>
    <row r="979">
      <c r="A979" s="7"/>
      <c r="B979" s="7"/>
      <c r="C979" s="7"/>
      <c r="D979" s="7"/>
      <c r="E979" s="7"/>
      <c r="F979" s="7"/>
      <c r="H979" s="7"/>
      <c r="I979" s="75"/>
      <c r="J979" s="7"/>
      <c r="K979" s="75"/>
      <c r="L979" s="7"/>
      <c r="M979" s="75"/>
    </row>
    <row r="980">
      <c r="A980" s="7"/>
      <c r="B980" s="7"/>
      <c r="C980" s="7"/>
      <c r="D980" s="7"/>
      <c r="E980" s="7"/>
      <c r="F980" s="7"/>
      <c r="H980" s="7"/>
      <c r="I980" s="75"/>
      <c r="J980" s="7"/>
      <c r="K980" s="75"/>
      <c r="L980" s="7"/>
      <c r="M980" s="75"/>
    </row>
    <row r="981">
      <c r="A981" s="7"/>
      <c r="B981" s="7"/>
      <c r="C981" s="7"/>
      <c r="D981" s="7"/>
      <c r="E981" s="7"/>
      <c r="F981" s="7"/>
      <c r="H981" s="7"/>
      <c r="I981" s="75"/>
      <c r="J981" s="7"/>
      <c r="K981" s="75"/>
      <c r="L981" s="7"/>
      <c r="M981" s="75"/>
    </row>
    <row r="982">
      <c r="A982" s="7"/>
      <c r="B982" s="7"/>
      <c r="C982" s="7"/>
      <c r="D982" s="7"/>
      <c r="E982" s="7"/>
      <c r="F982" s="7"/>
      <c r="H982" s="7"/>
      <c r="I982" s="75"/>
      <c r="J982" s="7"/>
      <c r="K982" s="75"/>
      <c r="L982" s="7"/>
      <c r="M982" s="75"/>
    </row>
    <row r="983">
      <c r="A983" s="7"/>
      <c r="B983" s="7"/>
      <c r="C983" s="7"/>
      <c r="D983" s="7"/>
      <c r="E983" s="7"/>
      <c r="F983" s="7"/>
      <c r="H983" s="7"/>
      <c r="I983" s="75"/>
      <c r="J983" s="7"/>
      <c r="K983" s="75"/>
      <c r="L983" s="7"/>
      <c r="M983" s="75"/>
    </row>
    <row r="984">
      <c r="A984" s="7"/>
      <c r="B984" s="7"/>
      <c r="C984" s="7"/>
      <c r="D984" s="7"/>
      <c r="E984" s="7"/>
      <c r="F984" s="7"/>
      <c r="H984" s="7"/>
      <c r="I984" s="75"/>
      <c r="J984" s="7"/>
      <c r="K984" s="75"/>
      <c r="L984" s="7"/>
      <c r="M984" s="75"/>
    </row>
    <row r="985">
      <c r="A985" s="7"/>
      <c r="B985" s="7"/>
      <c r="C985" s="7"/>
      <c r="D985" s="7"/>
      <c r="E985" s="7"/>
      <c r="F985" s="7"/>
      <c r="H985" s="7"/>
      <c r="I985" s="75"/>
      <c r="J985" s="7"/>
      <c r="K985" s="75"/>
      <c r="L985" s="7"/>
      <c r="M985" s="75"/>
    </row>
    <row r="986">
      <c r="A986" s="7"/>
      <c r="B986" s="7"/>
      <c r="C986" s="7"/>
      <c r="D986" s="7"/>
      <c r="E986" s="7"/>
      <c r="F986" s="7"/>
      <c r="H986" s="7"/>
      <c r="I986" s="75"/>
      <c r="J986" s="7"/>
      <c r="K986" s="75"/>
      <c r="L986" s="7"/>
      <c r="M986" s="75"/>
    </row>
    <row r="987">
      <c r="A987" s="7"/>
      <c r="B987" s="7"/>
      <c r="C987" s="7"/>
      <c r="D987" s="7"/>
      <c r="E987" s="7"/>
      <c r="F987" s="7"/>
      <c r="H987" s="7"/>
      <c r="I987" s="75"/>
      <c r="J987" s="7"/>
      <c r="K987" s="75"/>
      <c r="L987" s="7"/>
      <c r="M987" s="75"/>
    </row>
    <row r="988">
      <c r="A988" s="7"/>
      <c r="B988" s="7"/>
      <c r="C988" s="7"/>
      <c r="D988" s="7"/>
      <c r="E988" s="7"/>
      <c r="F988" s="7"/>
      <c r="H988" s="7"/>
      <c r="I988" s="75"/>
      <c r="J988" s="7"/>
      <c r="K988" s="75"/>
      <c r="L988" s="7"/>
      <c r="M988" s="75"/>
    </row>
    <row r="989">
      <c r="A989" s="7"/>
      <c r="B989" s="7"/>
      <c r="C989" s="7"/>
      <c r="D989" s="7"/>
      <c r="E989" s="7"/>
      <c r="F989" s="7"/>
      <c r="H989" s="7"/>
      <c r="I989" s="75"/>
      <c r="J989" s="7"/>
      <c r="K989" s="75"/>
      <c r="L989" s="7"/>
      <c r="M989" s="75"/>
    </row>
    <row r="990">
      <c r="A990" s="7"/>
      <c r="B990" s="7"/>
      <c r="C990" s="7"/>
      <c r="D990" s="7"/>
      <c r="E990" s="7"/>
      <c r="F990" s="7"/>
      <c r="H990" s="7"/>
      <c r="I990" s="75"/>
      <c r="J990" s="7"/>
      <c r="K990" s="75"/>
      <c r="L990" s="7"/>
      <c r="M990" s="75"/>
    </row>
    <row r="991">
      <c r="A991" s="7"/>
      <c r="B991" s="7"/>
      <c r="C991" s="7"/>
      <c r="D991" s="7"/>
      <c r="E991" s="7"/>
      <c r="F991" s="7"/>
      <c r="H991" s="7"/>
      <c r="I991" s="75"/>
      <c r="J991" s="7"/>
      <c r="K991" s="75"/>
      <c r="L991" s="7"/>
      <c r="M991" s="75"/>
    </row>
    <row r="992">
      <c r="A992" s="7"/>
      <c r="B992" s="7"/>
      <c r="C992" s="7"/>
      <c r="D992" s="7"/>
      <c r="E992" s="7"/>
      <c r="F992" s="7"/>
      <c r="H992" s="7"/>
      <c r="I992" s="75"/>
      <c r="J992" s="7"/>
      <c r="K992" s="75"/>
      <c r="L992" s="7"/>
      <c r="M992" s="75"/>
    </row>
    <row r="993">
      <c r="A993" s="7"/>
      <c r="B993" s="7"/>
      <c r="C993" s="7"/>
      <c r="D993" s="7"/>
      <c r="E993" s="7"/>
      <c r="F993" s="7"/>
      <c r="H993" s="7"/>
      <c r="I993" s="75"/>
      <c r="J993" s="7"/>
      <c r="K993" s="75"/>
      <c r="L993" s="7"/>
      <c r="M993" s="75"/>
    </row>
    <row r="994">
      <c r="A994" s="7"/>
      <c r="B994" s="7"/>
      <c r="C994" s="7"/>
      <c r="D994" s="7"/>
      <c r="E994" s="7"/>
      <c r="F994" s="7"/>
      <c r="H994" s="7"/>
      <c r="I994" s="75"/>
      <c r="J994" s="7"/>
      <c r="K994" s="75"/>
      <c r="L994" s="7"/>
      <c r="M994" s="75"/>
    </row>
    <row r="995">
      <c r="A995" s="7"/>
      <c r="B995" s="7"/>
      <c r="C995" s="7"/>
      <c r="D995" s="7"/>
      <c r="E995" s="7"/>
      <c r="F995" s="7"/>
      <c r="H995" s="7"/>
      <c r="I995" s="75"/>
      <c r="J995" s="7"/>
      <c r="K995" s="75"/>
      <c r="L995" s="7"/>
      <c r="M995" s="75"/>
    </row>
    <row r="996">
      <c r="A996" s="7"/>
      <c r="B996" s="7"/>
      <c r="C996" s="7"/>
      <c r="D996" s="7"/>
      <c r="E996" s="7"/>
      <c r="F996" s="7"/>
      <c r="H996" s="7"/>
      <c r="I996" s="75"/>
      <c r="J996" s="7"/>
      <c r="K996" s="75"/>
      <c r="L996" s="7"/>
      <c r="M996" s="75"/>
    </row>
    <row r="997">
      <c r="A997" s="7"/>
      <c r="B997" s="7"/>
      <c r="C997" s="7"/>
      <c r="D997" s="7"/>
      <c r="E997" s="7"/>
      <c r="F997" s="7"/>
      <c r="H997" s="7"/>
      <c r="I997" s="75"/>
      <c r="J997" s="7"/>
      <c r="K997" s="75"/>
      <c r="L997" s="7"/>
      <c r="M997" s="75"/>
    </row>
    <row r="998">
      <c r="A998" s="7"/>
      <c r="B998" s="7"/>
      <c r="C998" s="7"/>
      <c r="D998" s="7"/>
      <c r="E998" s="7"/>
      <c r="F998" s="7"/>
      <c r="H998" s="7"/>
      <c r="I998" s="75"/>
      <c r="J998" s="7"/>
      <c r="K998" s="75"/>
      <c r="L998" s="7"/>
      <c r="M998" s="75"/>
    </row>
    <row r="999">
      <c r="A999" s="7"/>
      <c r="B999" s="7"/>
      <c r="C999" s="7"/>
      <c r="D999" s="7"/>
      <c r="E999" s="7"/>
      <c r="F999" s="7"/>
      <c r="H999" s="7"/>
      <c r="I999" s="75"/>
      <c r="J999" s="7"/>
      <c r="K999" s="75"/>
      <c r="L999" s="7"/>
      <c r="M999" s="75"/>
    </row>
    <row r="1000">
      <c r="A1000" s="7"/>
      <c r="B1000" s="7"/>
      <c r="C1000" s="7"/>
      <c r="D1000" s="7"/>
      <c r="E1000" s="7"/>
      <c r="F1000" s="7"/>
      <c r="H1000" s="7"/>
      <c r="I1000" s="75"/>
      <c r="J1000" s="7"/>
      <c r="K1000" s="75"/>
      <c r="L1000" s="7"/>
      <c r="M1000" s="75"/>
    </row>
    <row r="1001">
      <c r="A1001" s="7"/>
      <c r="B1001" s="7"/>
      <c r="C1001" s="7"/>
      <c r="D1001" s="7"/>
      <c r="E1001" s="7"/>
      <c r="F1001" s="7"/>
      <c r="H1001" s="7"/>
      <c r="I1001" s="75"/>
      <c r="J1001" s="7"/>
      <c r="K1001" s="75"/>
      <c r="L1001" s="7"/>
      <c r="M1001" s="75"/>
    </row>
    <row r="1002">
      <c r="A1002" s="7"/>
      <c r="B1002" s="7"/>
      <c r="C1002" s="7"/>
      <c r="D1002" s="7"/>
      <c r="E1002" s="7"/>
      <c r="F1002" s="7"/>
      <c r="H1002" s="7"/>
      <c r="I1002" s="75"/>
      <c r="J1002" s="7"/>
      <c r="K1002" s="75"/>
      <c r="L1002" s="7"/>
      <c r="M1002" s="75"/>
    </row>
    <row r="1003">
      <c r="A1003" s="7"/>
      <c r="B1003" s="7"/>
      <c r="C1003" s="7"/>
      <c r="D1003" s="7"/>
      <c r="E1003" s="7"/>
      <c r="F1003" s="7"/>
      <c r="H1003" s="7"/>
      <c r="I1003" s="75"/>
      <c r="J1003" s="7"/>
      <c r="K1003" s="75"/>
      <c r="L1003" s="7"/>
      <c r="M1003" s="75"/>
    </row>
    <row r="1004">
      <c r="A1004" s="7"/>
      <c r="B1004" s="7"/>
      <c r="C1004" s="7"/>
      <c r="D1004" s="7"/>
      <c r="E1004" s="7"/>
      <c r="F1004" s="7"/>
      <c r="H1004" s="7"/>
      <c r="I1004" s="75"/>
      <c r="J1004" s="7"/>
      <c r="K1004" s="75"/>
      <c r="L1004" s="7"/>
      <c r="M1004" s="75"/>
    </row>
    <row r="1005">
      <c r="A1005" s="7"/>
      <c r="B1005" s="7"/>
      <c r="C1005" s="7"/>
      <c r="D1005" s="7"/>
      <c r="E1005" s="7"/>
      <c r="F1005" s="7"/>
      <c r="H1005" s="7"/>
      <c r="I1005" s="75"/>
      <c r="J1005" s="7"/>
      <c r="K1005" s="75"/>
      <c r="L1005" s="7"/>
      <c r="M1005" s="75"/>
    </row>
    <row r="1006">
      <c r="A1006" s="7"/>
      <c r="B1006" s="7"/>
      <c r="C1006" s="7"/>
      <c r="D1006" s="7"/>
      <c r="E1006" s="7"/>
      <c r="F1006" s="7"/>
      <c r="H1006" s="7"/>
      <c r="I1006" s="75"/>
      <c r="J1006" s="7"/>
      <c r="K1006" s="75"/>
      <c r="L1006" s="7"/>
      <c r="M1006" s="75"/>
    </row>
    <row r="1007">
      <c r="A1007" s="7"/>
      <c r="B1007" s="7"/>
      <c r="C1007" s="7"/>
      <c r="D1007" s="7"/>
      <c r="E1007" s="7"/>
      <c r="F1007" s="7"/>
      <c r="H1007" s="7"/>
      <c r="I1007" s="75"/>
      <c r="J1007" s="7"/>
      <c r="K1007" s="75"/>
      <c r="L1007" s="7"/>
      <c r="M1007" s="75"/>
    </row>
    <row r="1008">
      <c r="A1008" s="7"/>
      <c r="B1008" s="7"/>
      <c r="C1008" s="7"/>
      <c r="D1008" s="7"/>
      <c r="E1008" s="7"/>
      <c r="F1008" s="7"/>
      <c r="H1008" s="7"/>
      <c r="I1008" s="75"/>
      <c r="J1008" s="7"/>
      <c r="K1008" s="75"/>
      <c r="L1008" s="7"/>
      <c r="M1008" s="75"/>
    </row>
    <row r="1009">
      <c r="A1009" s="7"/>
      <c r="B1009" s="7"/>
      <c r="C1009" s="7"/>
      <c r="D1009" s="7"/>
      <c r="E1009" s="7"/>
      <c r="F1009" s="7"/>
      <c r="H1009" s="7"/>
      <c r="I1009" s="75"/>
      <c r="J1009" s="7"/>
      <c r="K1009" s="75"/>
      <c r="L1009" s="7"/>
      <c r="M1009" s="75"/>
    </row>
    <row r="1010">
      <c r="A1010" s="7"/>
      <c r="B1010" s="7"/>
      <c r="C1010" s="7"/>
      <c r="D1010" s="7"/>
      <c r="E1010" s="7"/>
      <c r="F1010" s="7"/>
      <c r="H1010" s="7"/>
      <c r="I1010" s="75"/>
      <c r="J1010" s="7"/>
      <c r="K1010" s="75"/>
      <c r="L1010" s="7"/>
      <c r="M1010" s="75"/>
    </row>
    <row r="1011">
      <c r="A1011" s="7"/>
      <c r="B1011" s="7"/>
      <c r="C1011" s="7"/>
      <c r="D1011" s="7"/>
      <c r="E1011" s="7"/>
      <c r="F1011" s="7"/>
      <c r="H1011" s="7"/>
      <c r="I1011" s="75"/>
      <c r="J1011" s="7"/>
      <c r="K1011" s="75"/>
      <c r="L1011" s="7"/>
      <c r="M1011" s="75"/>
    </row>
    <row r="1012">
      <c r="A1012" s="7"/>
      <c r="B1012" s="7"/>
      <c r="C1012" s="7"/>
      <c r="D1012" s="7"/>
      <c r="E1012" s="7"/>
      <c r="F1012" s="7"/>
      <c r="H1012" s="7"/>
      <c r="I1012" s="75"/>
      <c r="J1012" s="7"/>
      <c r="K1012" s="75"/>
      <c r="L1012" s="7"/>
      <c r="M1012" s="75"/>
    </row>
    <row r="1013">
      <c r="A1013" s="7"/>
      <c r="B1013" s="7"/>
      <c r="C1013" s="7"/>
      <c r="D1013" s="7"/>
      <c r="E1013" s="7"/>
      <c r="F1013" s="7"/>
      <c r="H1013" s="7"/>
      <c r="I1013" s="75"/>
      <c r="J1013" s="7"/>
      <c r="K1013" s="75"/>
      <c r="L1013" s="7"/>
      <c r="M1013" s="75"/>
    </row>
    <row r="1014">
      <c r="A1014" s="7"/>
      <c r="B1014" s="7"/>
      <c r="C1014" s="7"/>
      <c r="D1014" s="7"/>
      <c r="E1014" s="7"/>
      <c r="F1014" s="7"/>
      <c r="H1014" s="7"/>
      <c r="I1014" s="75"/>
      <c r="J1014" s="7"/>
      <c r="K1014" s="75"/>
      <c r="L1014" s="7"/>
      <c r="M1014" s="75"/>
    </row>
    <row r="1015">
      <c r="A1015" s="7"/>
      <c r="B1015" s="7"/>
      <c r="C1015" s="7"/>
      <c r="D1015" s="7"/>
      <c r="E1015" s="7"/>
      <c r="F1015" s="7"/>
      <c r="H1015" s="7"/>
      <c r="I1015" s="75"/>
      <c r="J1015" s="7"/>
      <c r="K1015" s="75"/>
      <c r="L1015" s="7"/>
      <c r="M1015" s="75"/>
    </row>
    <row r="1016">
      <c r="A1016" s="7"/>
      <c r="B1016" s="7"/>
      <c r="C1016" s="7"/>
      <c r="D1016" s="7"/>
      <c r="E1016" s="7"/>
      <c r="F1016" s="7"/>
      <c r="H1016" s="7"/>
      <c r="I1016" s="75"/>
      <c r="J1016" s="7"/>
      <c r="K1016" s="75"/>
      <c r="L1016" s="7"/>
      <c r="M1016" s="75"/>
    </row>
    <row r="1017">
      <c r="A1017" s="7"/>
      <c r="B1017" s="7"/>
      <c r="C1017" s="7"/>
      <c r="D1017" s="7"/>
      <c r="E1017" s="7"/>
      <c r="F1017" s="7"/>
      <c r="H1017" s="7"/>
      <c r="I1017" s="75"/>
      <c r="J1017" s="7"/>
      <c r="K1017" s="75"/>
      <c r="L1017" s="7"/>
      <c r="M1017" s="75"/>
    </row>
    <row r="1018">
      <c r="A1018" s="7"/>
      <c r="B1018" s="7"/>
      <c r="C1018" s="7"/>
      <c r="D1018" s="7"/>
      <c r="E1018" s="7"/>
      <c r="F1018" s="7"/>
      <c r="H1018" s="7"/>
      <c r="I1018" s="75"/>
      <c r="J1018" s="7"/>
      <c r="K1018" s="75"/>
      <c r="L1018" s="7"/>
      <c r="M1018" s="75"/>
    </row>
    <row r="1019">
      <c r="A1019" s="7"/>
      <c r="B1019" s="7"/>
      <c r="C1019" s="7"/>
      <c r="D1019" s="7"/>
      <c r="E1019" s="7"/>
      <c r="F1019" s="7"/>
      <c r="H1019" s="7"/>
      <c r="I1019" s="75"/>
      <c r="J1019" s="7"/>
      <c r="K1019" s="75"/>
      <c r="L1019" s="7"/>
      <c r="M1019" s="75"/>
    </row>
    <row r="1020">
      <c r="A1020" s="7"/>
      <c r="B1020" s="7"/>
      <c r="C1020" s="7"/>
      <c r="D1020" s="7"/>
      <c r="E1020" s="7"/>
      <c r="F1020" s="7"/>
      <c r="H1020" s="7"/>
      <c r="I1020" s="75"/>
      <c r="J1020" s="7"/>
      <c r="K1020" s="75"/>
      <c r="L1020" s="7"/>
      <c r="M1020" s="75"/>
    </row>
    <row r="1021">
      <c r="A1021" s="7"/>
      <c r="B1021" s="7"/>
      <c r="C1021" s="7"/>
      <c r="D1021" s="7"/>
      <c r="E1021" s="7"/>
      <c r="F1021" s="7"/>
      <c r="H1021" s="7"/>
      <c r="I1021" s="75"/>
      <c r="J1021" s="7"/>
      <c r="K1021" s="75"/>
      <c r="L1021" s="7"/>
      <c r="M1021" s="75"/>
    </row>
    <row r="1022">
      <c r="A1022" s="7"/>
      <c r="B1022" s="7"/>
      <c r="C1022" s="7"/>
      <c r="D1022" s="7"/>
      <c r="E1022" s="7"/>
      <c r="F1022" s="7"/>
      <c r="H1022" s="7"/>
      <c r="I1022" s="75"/>
      <c r="J1022" s="7"/>
      <c r="K1022" s="75"/>
      <c r="L1022" s="7"/>
      <c r="M1022" s="75"/>
    </row>
    <row r="1023">
      <c r="A1023" s="7"/>
      <c r="B1023" s="7"/>
      <c r="C1023" s="7"/>
      <c r="D1023" s="7"/>
      <c r="E1023" s="7"/>
      <c r="F1023" s="7"/>
      <c r="H1023" s="7"/>
      <c r="I1023" s="75"/>
      <c r="J1023" s="7"/>
      <c r="K1023" s="75"/>
      <c r="L1023" s="7"/>
      <c r="M1023" s="75"/>
    </row>
    <row r="1024">
      <c r="A1024" s="7"/>
      <c r="B1024" s="7"/>
      <c r="C1024" s="7"/>
      <c r="D1024" s="7"/>
      <c r="E1024" s="7"/>
      <c r="F1024" s="7"/>
      <c r="H1024" s="7"/>
      <c r="I1024" s="75"/>
      <c r="J1024" s="7"/>
      <c r="K1024" s="75"/>
      <c r="L1024" s="7"/>
      <c r="M1024" s="75"/>
    </row>
    <row r="1025">
      <c r="A1025" s="7"/>
      <c r="B1025" s="7"/>
      <c r="C1025" s="7"/>
      <c r="D1025" s="7"/>
      <c r="E1025" s="7"/>
      <c r="F1025" s="7"/>
      <c r="H1025" s="7"/>
      <c r="I1025" s="75"/>
      <c r="J1025" s="7"/>
      <c r="K1025" s="75"/>
      <c r="L1025" s="7"/>
      <c r="M1025" s="75"/>
    </row>
    <row r="1026">
      <c r="A1026" s="7"/>
      <c r="B1026" s="7"/>
      <c r="C1026" s="7"/>
      <c r="D1026" s="7"/>
      <c r="E1026" s="7"/>
      <c r="F1026" s="7"/>
      <c r="H1026" s="7"/>
      <c r="I1026" s="75"/>
      <c r="J1026" s="7"/>
      <c r="K1026" s="75"/>
      <c r="L1026" s="7"/>
      <c r="M1026" s="75"/>
    </row>
    <row r="1027">
      <c r="A1027" s="7"/>
      <c r="B1027" s="7"/>
      <c r="C1027" s="7"/>
      <c r="D1027" s="7"/>
      <c r="E1027" s="7"/>
      <c r="F1027" s="7"/>
      <c r="H1027" s="7"/>
      <c r="I1027" s="75"/>
      <c r="J1027" s="7"/>
      <c r="K1027" s="75"/>
      <c r="L1027" s="7"/>
      <c r="M1027" s="75"/>
    </row>
    <row r="1028">
      <c r="A1028" s="7"/>
      <c r="B1028" s="7"/>
      <c r="C1028" s="7"/>
      <c r="D1028" s="7"/>
      <c r="E1028" s="7"/>
      <c r="F1028" s="7"/>
      <c r="H1028" s="7"/>
      <c r="I1028" s="75"/>
      <c r="J1028" s="7"/>
      <c r="K1028" s="75"/>
      <c r="L1028" s="7"/>
      <c r="M1028" s="75"/>
    </row>
    <row r="1029">
      <c r="A1029" s="7"/>
      <c r="B1029" s="7"/>
      <c r="C1029" s="7"/>
      <c r="D1029" s="7"/>
      <c r="E1029" s="7"/>
      <c r="F1029" s="7"/>
      <c r="H1029" s="7"/>
      <c r="I1029" s="75"/>
      <c r="J1029" s="7"/>
      <c r="K1029" s="75"/>
      <c r="L1029" s="7"/>
      <c r="M1029" s="75"/>
    </row>
    <row r="1030">
      <c r="A1030" s="7"/>
      <c r="B1030" s="7"/>
      <c r="C1030" s="7"/>
      <c r="D1030" s="7"/>
      <c r="E1030" s="7"/>
      <c r="F1030" s="7"/>
      <c r="H1030" s="7"/>
      <c r="I1030" s="75"/>
      <c r="J1030" s="7"/>
      <c r="K1030" s="75"/>
      <c r="L1030" s="7"/>
      <c r="M1030" s="75"/>
    </row>
    <row r="1031">
      <c r="A1031" s="7"/>
      <c r="B1031" s="7"/>
      <c r="C1031" s="7"/>
      <c r="D1031" s="7"/>
      <c r="E1031" s="7"/>
      <c r="F1031" s="7"/>
      <c r="H1031" s="7"/>
      <c r="I1031" s="75"/>
      <c r="J1031" s="7"/>
      <c r="K1031" s="75"/>
      <c r="L1031" s="7"/>
      <c r="M1031" s="75"/>
    </row>
    <row r="1032">
      <c r="A1032" s="7"/>
      <c r="B1032" s="7"/>
      <c r="C1032" s="7"/>
      <c r="D1032" s="7"/>
      <c r="E1032" s="7"/>
      <c r="F1032" s="7"/>
      <c r="H1032" s="7"/>
      <c r="I1032" s="75"/>
      <c r="J1032" s="7"/>
      <c r="K1032" s="75"/>
      <c r="L1032" s="7"/>
      <c r="M1032" s="75"/>
    </row>
    <row r="1033">
      <c r="A1033" s="7"/>
      <c r="B1033" s="7"/>
      <c r="C1033" s="7"/>
      <c r="D1033" s="7"/>
      <c r="E1033" s="7"/>
      <c r="F1033" s="7"/>
      <c r="H1033" s="7"/>
      <c r="I1033" s="75"/>
      <c r="J1033" s="7"/>
      <c r="K1033" s="75"/>
      <c r="L1033" s="7"/>
      <c r="M1033" s="75"/>
    </row>
    <row r="1034">
      <c r="A1034" s="7"/>
      <c r="B1034" s="7"/>
      <c r="C1034" s="7"/>
      <c r="D1034" s="7"/>
      <c r="E1034" s="7"/>
      <c r="F1034" s="7"/>
      <c r="H1034" s="7"/>
      <c r="I1034" s="75"/>
      <c r="J1034" s="7"/>
      <c r="K1034" s="75"/>
      <c r="L1034" s="7"/>
      <c r="M1034" s="75"/>
    </row>
    <row r="1035">
      <c r="A1035" s="7"/>
      <c r="B1035" s="7"/>
      <c r="C1035" s="7"/>
      <c r="D1035" s="7"/>
      <c r="E1035" s="7"/>
      <c r="F1035" s="7"/>
      <c r="H1035" s="7"/>
      <c r="I1035" s="75"/>
      <c r="J1035" s="7"/>
      <c r="K1035" s="75"/>
      <c r="L1035" s="7"/>
      <c r="M1035" s="75"/>
    </row>
    <row r="1036">
      <c r="A1036" s="7"/>
      <c r="B1036" s="7"/>
      <c r="C1036" s="7"/>
      <c r="D1036" s="7"/>
      <c r="E1036" s="7"/>
      <c r="F1036" s="7"/>
      <c r="H1036" s="7"/>
      <c r="I1036" s="75"/>
      <c r="J1036" s="7"/>
      <c r="K1036" s="75"/>
      <c r="L1036" s="7"/>
      <c r="M1036" s="75"/>
    </row>
    <row r="1037">
      <c r="A1037" s="7"/>
      <c r="B1037" s="7"/>
      <c r="C1037" s="7"/>
      <c r="D1037" s="7"/>
      <c r="E1037" s="7"/>
      <c r="F1037" s="7"/>
      <c r="H1037" s="7"/>
      <c r="I1037" s="75"/>
      <c r="J1037" s="7"/>
      <c r="K1037" s="75"/>
      <c r="L1037" s="7"/>
      <c r="M1037" s="75"/>
    </row>
  </sheetData>
  <autoFilter ref="$A$1:$M$1037">
    <sortState ref="A1:M1037">
      <sortCondition ref="A1:A1037"/>
      <sortCondition ref="D1:D1037"/>
      <sortCondition ref="E1:E1037"/>
    </sortState>
  </autoFilter>
  <hyperlinks>
    <hyperlink r:id="rId2" ref="I2"/>
    <hyperlink r:id="rId3" ref="K2"/>
    <hyperlink r:id="rId4" ref="M2"/>
    <hyperlink r:id="rId5" ref="I3"/>
    <hyperlink r:id="rId6" ref="K3"/>
    <hyperlink r:id="rId7" ref="M3"/>
    <hyperlink r:id="rId8" ref="I4"/>
    <hyperlink r:id="rId9" ref="K4"/>
    <hyperlink r:id="rId10" ref="M4"/>
    <hyperlink r:id="rId11" ref="I5"/>
    <hyperlink r:id="rId12" ref="K5"/>
    <hyperlink r:id="rId13" ref="M5"/>
    <hyperlink r:id="rId14" ref="I6"/>
    <hyperlink r:id="rId15" ref="K6"/>
    <hyperlink r:id="rId16" ref="M6"/>
    <hyperlink r:id="rId17" ref="I7"/>
    <hyperlink r:id="rId18" ref="K7"/>
    <hyperlink r:id="rId19" ref="M7"/>
    <hyperlink r:id="rId20" ref="I8"/>
    <hyperlink r:id="rId21" ref="K8"/>
    <hyperlink r:id="rId22" ref="M8"/>
    <hyperlink r:id="rId23" ref="I9"/>
    <hyperlink r:id="rId24" ref="K9"/>
    <hyperlink r:id="rId25" ref="M9"/>
    <hyperlink r:id="rId26" ref="I10"/>
    <hyperlink r:id="rId27" ref="K10"/>
    <hyperlink r:id="rId28" ref="M10"/>
    <hyperlink r:id="rId29" ref="I11"/>
    <hyperlink r:id="rId30" ref="K11"/>
    <hyperlink r:id="rId31" ref="M11"/>
    <hyperlink r:id="rId32" ref="K12"/>
    <hyperlink r:id="rId33" ref="M12"/>
    <hyperlink r:id="rId34" ref="I13"/>
    <hyperlink r:id="rId35" ref="K13"/>
    <hyperlink r:id="rId36" ref="M13"/>
    <hyperlink r:id="rId37" ref="I14"/>
    <hyperlink r:id="rId38" ref="K14"/>
    <hyperlink r:id="rId39" ref="M14"/>
    <hyperlink r:id="rId40" ref="I15"/>
    <hyperlink r:id="rId41" ref="K15"/>
    <hyperlink r:id="rId42" ref="M15"/>
    <hyperlink r:id="rId43" ref="I16"/>
    <hyperlink r:id="rId44" ref="K16"/>
    <hyperlink r:id="rId45" ref="M16"/>
    <hyperlink r:id="rId46" ref="I17"/>
    <hyperlink r:id="rId47" ref="K17"/>
    <hyperlink r:id="rId48" ref="M17"/>
    <hyperlink r:id="rId49" ref="I18"/>
    <hyperlink r:id="rId50" ref="K18"/>
    <hyperlink r:id="rId51" ref="M18"/>
    <hyperlink r:id="rId52" ref="I21"/>
    <hyperlink r:id="rId53" ref="M21"/>
    <hyperlink r:id="rId54" ref="I23"/>
    <hyperlink r:id="rId55" ref="K23"/>
    <hyperlink r:id="rId56" ref="M23"/>
    <hyperlink r:id="rId57" ref="I24"/>
    <hyperlink r:id="rId58" ref="K24"/>
    <hyperlink r:id="rId59" ref="M24"/>
    <hyperlink r:id="rId60" location="!/content/playContent/1-s2.0-S2214109X15000479?returnurl=https:%2F%2Flinkinghub.elsevier.com%2Fretrieve%2Fpii%2FS2214109X15000479%3Fshowall%3Dtrue&amp;referrer=https:%2F%2Fwww.ncbi.nlm.nih.gov%2F" ref="I25"/>
    <hyperlink r:id="rId61" ref="K25"/>
    <hyperlink r:id="rId62" ref="M25"/>
    <hyperlink r:id="rId63" location="!/content/playContent/1-s2.0-S2214109X15000479?returnurl=https:%2F%2Flinkinghub.elsevier.com%2Fretrieve%2Fpii%2FS2214109X15000479%3Fshowall%3Dtrue&amp;referrer=https:%2F%2Fwww.ncbi.nlm.nih.gov%2F" ref="I26"/>
    <hyperlink r:id="rId64" ref="K26"/>
    <hyperlink r:id="rId65" ref="M26"/>
    <hyperlink r:id="rId66" ref="I27"/>
    <hyperlink r:id="rId67" ref="K27"/>
    <hyperlink r:id="rId68" ref="M27"/>
    <hyperlink r:id="rId69" ref="K28"/>
    <hyperlink r:id="rId70" ref="I29"/>
    <hyperlink r:id="rId71" ref="K29"/>
    <hyperlink r:id="rId72" ref="M29"/>
    <hyperlink r:id="rId73" ref="K31"/>
    <hyperlink r:id="rId74" ref="I32"/>
    <hyperlink r:id="rId75" ref="K32"/>
    <hyperlink r:id="rId76" ref="M32"/>
    <hyperlink r:id="rId77" ref="I33"/>
    <hyperlink r:id="rId78" ref="K33"/>
    <hyperlink r:id="rId79" ref="M33"/>
    <hyperlink r:id="rId80" ref="I34"/>
    <hyperlink r:id="rId81" ref="K34"/>
    <hyperlink r:id="rId82" ref="M34"/>
    <hyperlink r:id="rId83" location="ecomp10" ref="I35"/>
    <hyperlink r:id="rId84" ref="M35"/>
    <hyperlink r:id="rId85" ref="I36"/>
    <hyperlink r:id="rId86" ref="M36"/>
    <hyperlink r:id="rId87" ref="I37"/>
    <hyperlink r:id="rId88" ref="M37"/>
    <hyperlink r:id="rId89" ref="I38"/>
    <hyperlink r:id="rId90" ref="K38"/>
    <hyperlink r:id="rId91" ref="M38"/>
    <hyperlink r:id="rId92" ref="I39"/>
    <hyperlink r:id="rId93" ref="I40"/>
    <hyperlink r:id="rId94" ref="K40"/>
    <hyperlink r:id="rId95" ref="M40"/>
    <hyperlink r:id="rId96" ref="I41"/>
    <hyperlink r:id="rId97" ref="K41"/>
    <hyperlink r:id="rId98" ref="M41"/>
    <hyperlink r:id="rId99" ref="I42"/>
    <hyperlink r:id="rId100" ref="K42"/>
    <hyperlink r:id="rId101" ref="M42"/>
    <hyperlink r:id="rId102" ref="I43"/>
    <hyperlink r:id="rId103" ref="K43"/>
    <hyperlink r:id="rId104" ref="M43"/>
    <hyperlink r:id="rId105" ref="I44"/>
    <hyperlink r:id="rId106" ref="K44"/>
    <hyperlink r:id="rId107" ref="M44"/>
    <hyperlink r:id="rId108" ref="I45"/>
    <hyperlink r:id="rId109" ref="K45"/>
    <hyperlink r:id="rId110" ref="M45"/>
    <hyperlink r:id="rId111" ref="I46"/>
    <hyperlink r:id="rId112" ref="K46"/>
    <hyperlink r:id="rId113" ref="M46"/>
    <hyperlink r:id="rId114" ref="I47"/>
    <hyperlink r:id="rId115" ref="K47"/>
    <hyperlink r:id="rId116" ref="M47"/>
    <hyperlink r:id="rId117" ref="I48"/>
    <hyperlink r:id="rId118" ref="K48"/>
    <hyperlink r:id="rId119" ref="M48"/>
    <hyperlink r:id="rId120" ref="I49"/>
    <hyperlink r:id="rId121" ref="K49"/>
    <hyperlink r:id="rId122" ref="M49"/>
    <hyperlink r:id="rId123" ref="I50"/>
    <hyperlink r:id="rId124" ref="K50"/>
    <hyperlink r:id="rId125" ref="M50"/>
    <hyperlink r:id="rId126" ref="I51"/>
    <hyperlink r:id="rId127" ref="K51"/>
    <hyperlink r:id="rId128" ref="M51"/>
    <hyperlink r:id="rId129" ref="I52"/>
    <hyperlink r:id="rId130" ref="K52"/>
    <hyperlink r:id="rId131" ref="M52"/>
    <hyperlink r:id="rId132" ref="I53"/>
    <hyperlink r:id="rId133" ref="K53"/>
    <hyperlink r:id="rId134" ref="M53"/>
    <hyperlink r:id="rId135" ref="K54"/>
    <hyperlink r:id="rId136" ref="M54"/>
    <hyperlink r:id="rId137" ref="K55"/>
    <hyperlink r:id="rId138" ref="M55"/>
    <hyperlink r:id="rId139" ref="I56"/>
    <hyperlink r:id="rId140" ref="K56"/>
    <hyperlink r:id="rId141" ref="M56"/>
    <hyperlink r:id="rId142" ref="I57"/>
    <hyperlink r:id="rId143" ref="K57"/>
    <hyperlink r:id="rId144" ref="M57"/>
    <hyperlink r:id="rId145" ref="I58"/>
    <hyperlink r:id="rId146" ref="K58"/>
    <hyperlink r:id="rId147" ref="M58"/>
    <hyperlink r:id="rId148" ref="I59"/>
    <hyperlink r:id="rId149" ref="K59"/>
    <hyperlink r:id="rId150" ref="M59"/>
    <hyperlink r:id="rId151" ref="I60"/>
    <hyperlink r:id="rId152" ref="K60"/>
    <hyperlink r:id="rId153" ref="M60"/>
    <hyperlink r:id="rId154" location="s5" ref="I61"/>
    <hyperlink r:id="rId155" ref="K61"/>
    <hyperlink r:id="rId156" ref="M61"/>
    <hyperlink r:id="rId157" ref="I62"/>
    <hyperlink r:id="rId158" ref="K62"/>
    <hyperlink r:id="rId159" location="seccestitle70" ref="M62"/>
    <hyperlink r:id="rId160" ref="I63"/>
    <hyperlink r:id="rId161" ref="K63"/>
    <hyperlink r:id="rId162" location="seccestitle70" ref="M63"/>
    <hyperlink r:id="rId163" ref="I64"/>
    <hyperlink r:id="rId164" ref="K64"/>
    <hyperlink r:id="rId165" ref="M64"/>
    <hyperlink r:id="rId166" ref="I65"/>
    <hyperlink r:id="rId167" ref="K65"/>
    <hyperlink r:id="rId168" location="seccestitle70" ref="M65"/>
    <hyperlink r:id="rId169" ref="I67"/>
    <hyperlink r:id="rId170" ref="K67"/>
    <hyperlink r:id="rId171" ref="M67"/>
    <hyperlink r:id="rId172" ref="I68"/>
    <hyperlink r:id="rId173" ref="K68"/>
    <hyperlink r:id="rId174" location="seccestitle70" ref="M68"/>
    <hyperlink r:id="rId175" ref="I69"/>
    <hyperlink r:id="rId176" ref="K69"/>
    <hyperlink r:id="rId177" ref="M69"/>
    <hyperlink r:id="rId178" ref="K70"/>
    <hyperlink r:id="rId179" location="seccestitle70" ref="M70"/>
    <hyperlink r:id="rId180" ref="K71"/>
    <hyperlink r:id="rId181" location="seccestitle70" ref="M71"/>
    <hyperlink r:id="rId182" ref="K72"/>
    <hyperlink r:id="rId183" location="seccestitle70" ref="M72"/>
    <hyperlink r:id="rId184" ref="K73"/>
    <hyperlink r:id="rId185" location="seccestitle70" ref="M73"/>
    <hyperlink r:id="rId186" ref="K74"/>
    <hyperlink r:id="rId187" location="seccestitle70" ref="M74"/>
    <hyperlink r:id="rId188" ref="K75"/>
    <hyperlink r:id="rId189" location="seccestitle70" ref="M75"/>
    <hyperlink r:id="rId190" ref="K76"/>
    <hyperlink r:id="rId191" location="seccestitle70" ref="M76"/>
    <hyperlink r:id="rId192" ref="K77"/>
    <hyperlink r:id="rId193" location="seccestitle70" ref="M77"/>
    <hyperlink r:id="rId194" ref="I78"/>
    <hyperlink r:id="rId195" ref="K78"/>
    <hyperlink r:id="rId196" ref="M78"/>
    <hyperlink r:id="rId197" ref="I79"/>
    <hyperlink r:id="rId198" ref="K79"/>
    <hyperlink r:id="rId199" ref="M79"/>
    <hyperlink r:id="rId200" location="ecomp10" ref="I80"/>
    <hyperlink r:id="rId201" ref="K80"/>
    <hyperlink r:id="rId202" ref="M80"/>
    <hyperlink r:id="rId203" ref="I81"/>
    <hyperlink r:id="rId204" ref="K81"/>
    <hyperlink r:id="rId205" ref="M81"/>
    <hyperlink r:id="rId206" ref="M82"/>
    <hyperlink r:id="rId207" ref="I83"/>
    <hyperlink r:id="rId208" ref="M83"/>
    <hyperlink r:id="rId209" ref="I84"/>
    <hyperlink r:id="rId210" ref="K84"/>
    <hyperlink r:id="rId211" ref="M84"/>
    <hyperlink r:id="rId212" ref="I87"/>
    <hyperlink r:id="rId213" ref="M87"/>
    <hyperlink r:id="rId214" ref="I89"/>
    <hyperlink r:id="rId215" ref="M89"/>
    <hyperlink r:id="rId216" ref="I90"/>
    <hyperlink r:id="rId217" ref="M90"/>
    <hyperlink r:id="rId218" ref="I91"/>
    <hyperlink r:id="rId219" ref="M91"/>
    <hyperlink r:id="rId220" ref="I92"/>
    <hyperlink r:id="rId221" ref="K92"/>
    <hyperlink r:id="rId222" ref="M92"/>
    <hyperlink r:id="rId223" ref="I93"/>
    <hyperlink r:id="rId224" ref="K93"/>
    <hyperlink r:id="rId225" ref="M93"/>
    <hyperlink r:id="rId226" ref="I94"/>
    <hyperlink r:id="rId227" ref="K94"/>
    <hyperlink r:id="rId228" ref="M94"/>
    <hyperlink r:id="rId229" ref="I95"/>
    <hyperlink r:id="rId230" ref="K95"/>
    <hyperlink r:id="rId231" ref="M95"/>
    <hyperlink r:id="rId232" ref="I96"/>
    <hyperlink r:id="rId233" ref="K96"/>
    <hyperlink r:id="rId234" ref="M96"/>
    <hyperlink r:id="rId235" ref="I97"/>
    <hyperlink r:id="rId236" ref="M97"/>
    <hyperlink r:id="rId237" ref="I98"/>
    <hyperlink r:id="rId238" ref="K98"/>
    <hyperlink r:id="rId239" ref="M98"/>
    <hyperlink r:id="rId240" ref="I99"/>
    <hyperlink r:id="rId241" ref="K99"/>
    <hyperlink r:id="rId242" ref="M99"/>
    <hyperlink r:id="rId243" ref="I100"/>
    <hyperlink r:id="rId244" ref="K100"/>
    <hyperlink r:id="rId245" ref="M100"/>
    <hyperlink r:id="rId246" ref="I101"/>
    <hyperlink r:id="rId247" ref="K101"/>
    <hyperlink r:id="rId248" location="seccestitle70" ref="M101"/>
    <hyperlink r:id="rId249" ref="I102"/>
    <hyperlink r:id="rId250" ref="M102"/>
    <hyperlink r:id="rId251" ref="I103"/>
    <hyperlink r:id="rId252" ref="M103"/>
    <hyperlink r:id="rId253" location="seccestitle70" ref="M104"/>
    <hyperlink r:id="rId254" ref="I105"/>
    <hyperlink r:id="rId255" ref="K105"/>
    <hyperlink r:id="rId256" location="seccestitle70" ref="M105"/>
    <hyperlink r:id="rId257" ref="I106"/>
    <hyperlink r:id="rId258" ref="K106"/>
    <hyperlink r:id="rId259" location="seccestitle70" ref="M106"/>
    <hyperlink r:id="rId260" ref="I107"/>
    <hyperlink r:id="rId261" ref="K107"/>
    <hyperlink r:id="rId262" location="seccestitle70" ref="M107"/>
    <hyperlink r:id="rId263" ref="I108"/>
    <hyperlink r:id="rId264" ref="K108"/>
    <hyperlink r:id="rId265" location="seccestitle70" ref="M108"/>
    <hyperlink r:id="rId266" ref="I109"/>
    <hyperlink r:id="rId267" ref="K109"/>
    <hyperlink r:id="rId268" location="seccestitle70" ref="M109"/>
    <hyperlink r:id="rId269" ref="I110"/>
    <hyperlink r:id="rId270" ref="K110"/>
    <hyperlink r:id="rId271" ref="M110"/>
    <hyperlink r:id="rId272" ref="I111"/>
    <hyperlink r:id="rId273" ref="K111"/>
    <hyperlink r:id="rId274" location="seccestitle70" ref="M111"/>
    <hyperlink r:id="rId275" ref="I112"/>
    <hyperlink r:id="rId276" ref="K112"/>
    <hyperlink r:id="rId277" ref="M112"/>
    <hyperlink r:id="rId278" ref="I113"/>
    <hyperlink r:id="rId279" ref="M113"/>
    <hyperlink r:id="rId280" ref="I114"/>
    <hyperlink r:id="rId281" ref="M114"/>
    <hyperlink r:id="rId282" ref="I115"/>
    <hyperlink r:id="rId283" ref="M115"/>
    <hyperlink r:id="rId284" ref="I116"/>
    <hyperlink r:id="rId285" ref="M116"/>
    <hyperlink r:id="rId286" ref="I117"/>
    <hyperlink r:id="rId287" ref="K117"/>
    <hyperlink r:id="rId288" ref="M117"/>
    <hyperlink r:id="rId289" ref="I118"/>
    <hyperlink r:id="rId290" ref="K118"/>
    <hyperlink r:id="rId291" ref="M118"/>
    <hyperlink r:id="rId292" ref="I119"/>
    <hyperlink r:id="rId293" ref="M119"/>
    <hyperlink r:id="rId294" ref="I120"/>
    <hyperlink r:id="rId295" ref="M120"/>
    <hyperlink r:id="rId296" ref="I121"/>
    <hyperlink r:id="rId297" ref="K121"/>
    <hyperlink r:id="rId298" ref="M121"/>
    <hyperlink r:id="rId299" ref="I122"/>
    <hyperlink r:id="rId300" ref="K122"/>
    <hyperlink r:id="rId301" ref="M122"/>
    <hyperlink r:id="rId302" ref="I123"/>
    <hyperlink r:id="rId303" ref="K123"/>
    <hyperlink r:id="rId304" ref="M123"/>
    <hyperlink r:id="rId305" ref="I124"/>
    <hyperlink r:id="rId306" ref="M124"/>
    <hyperlink r:id="rId307" ref="I125"/>
    <hyperlink r:id="rId308" ref="K125"/>
    <hyperlink r:id="rId309" ref="M125"/>
    <hyperlink r:id="rId310" ref="I126"/>
    <hyperlink r:id="rId311" ref="M126"/>
    <hyperlink r:id="rId312" ref="I128"/>
    <hyperlink r:id="rId313" ref="M128"/>
    <hyperlink r:id="rId314" ref="I129"/>
    <hyperlink r:id="rId315" ref="K129"/>
    <hyperlink r:id="rId316" ref="M129"/>
    <hyperlink r:id="rId317" ref="I130"/>
    <hyperlink r:id="rId318" ref="M130"/>
    <hyperlink r:id="rId319" ref="I131"/>
    <hyperlink r:id="rId320" ref="M131"/>
    <hyperlink r:id="rId321" ref="I132"/>
    <hyperlink r:id="rId322" ref="M132"/>
    <hyperlink r:id="rId323" location="seccestitle70" ref="M133"/>
    <hyperlink r:id="rId324" location="seccestitle70" ref="M134"/>
    <hyperlink r:id="rId325" location="seccestitle70" ref="M135"/>
    <hyperlink r:id="rId326" location="seccestitle70" ref="M136"/>
    <hyperlink r:id="rId327" location="seccestitle70" ref="M137"/>
    <hyperlink r:id="rId328" ref="I138"/>
    <hyperlink r:id="rId329" ref="M138"/>
    <hyperlink r:id="rId330" location="seccestitle70" ref="M139"/>
    <hyperlink r:id="rId331" location="seccestitle70" ref="M140"/>
    <hyperlink r:id="rId332" ref="I143"/>
    <hyperlink r:id="rId333" ref="M143"/>
    <hyperlink r:id="rId334" ref="I144"/>
    <hyperlink r:id="rId335" ref="M144"/>
    <hyperlink r:id="rId336" ref="I145"/>
    <hyperlink r:id="rId337" ref="M145"/>
    <hyperlink r:id="rId338" ref="I146"/>
    <hyperlink r:id="rId339" ref="M146"/>
    <hyperlink r:id="rId340" ref="I147"/>
    <hyperlink r:id="rId341" ref="K147"/>
    <hyperlink r:id="rId342" ref="M147"/>
    <hyperlink r:id="rId343" ref="I148"/>
    <hyperlink r:id="rId344" ref="M148"/>
    <hyperlink r:id="rId345" ref="I149"/>
    <hyperlink r:id="rId346" ref="M149"/>
    <hyperlink r:id="rId347" ref="I150"/>
    <hyperlink r:id="rId348" ref="M150"/>
    <hyperlink r:id="rId349" ref="I151"/>
    <hyperlink r:id="rId350" ref="M151"/>
    <hyperlink r:id="rId351" ref="I152"/>
    <hyperlink r:id="rId352" ref="M152"/>
    <hyperlink r:id="rId353" ref="I153"/>
    <hyperlink r:id="rId354" ref="M153"/>
    <hyperlink r:id="rId355" ref="I154"/>
    <hyperlink r:id="rId356" ref="M154"/>
    <hyperlink r:id="rId357" ref="I155"/>
    <hyperlink r:id="rId358" ref="M155"/>
    <hyperlink r:id="rId359" ref="I156"/>
    <hyperlink r:id="rId360" ref="M156"/>
    <hyperlink r:id="rId361" ref="I157"/>
    <hyperlink r:id="rId362" ref="M157"/>
    <hyperlink r:id="rId363" ref="I158"/>
    <hyperlink r:id="rId364" ref="K158"/>
    <hyperlink r:id="rId365" ref="M158"/>
    <hyperlink r:id="rId366" ref="I159"/>
    <hyperlink r:id="rId367" ref="K159"/>
    <hyperlink r:id="rId368" ref="M159"/>
    <hyperlink r:id="rId369" ref="I160"/>
    <hyperlink r:id="rId370" ref="K160"/>
    <hyperlink r:id="rId371" ref="M160"/>
    <hyperlink r:id="rId372" ref="I161"/>
    <hyperlink r:id="rId373" ref="M161"/>
    <hyperlink r:id="rId374" ref="I162"/>
    <hyperlink r:id="rId375" ref="M162"/>
    <hyperlink r:id="rId376" ref="I163"/>
    <hyperlink r:id="rId377" ref="M163"/>
    <hyperlink r:id="rId378" ref="I164"/>
    <hyperlink r:id="rId379" ref="M164"/>
    <hyperlink r:id="rId380" ref="I165"/>
    <hyperlink r:id="rId381" ref="M165"/>
    <hyperlink r:id="rId382" ref="I166"/>
    <hyperlink r:id="rId383" ref="M166"/>
    <hyperlink r:id="rId384" ref="I167"/>
    <hyperlink r:id="rId385" ref="K167"/>
    <hyperlink r:id="rId386" ref="M167"/>
    <hyperlink r:id="rId387" ref="I168"/>
    <hyperlink r:id="rId388" ref="M168"/>
    <hyperlink r:id="rId389" ref="I169"/>
    <hyperlink r:id="rId390" ref="M169"/>
    <hyperlink r:id="rId391" ref="I170"/>
    <hyperlink r:id="rId392" ref="M170"/>
    <hyperlink r:id="rId393" ref="I171"/>
    <hyperlink r:id="rId394" ref="I172"/>
    <hyperlink r:id="rId395" ref="M172"/>
    <hyperlink r:id="rId396" ref="I173"/>
    <hyperlink r:id="rId397" ref="K173"/>
    <hyperlink r:id="rId398" ref="M173"/>
    <hyperlink r:id="rId399" ref="I174"/>
    <hyperlink r:id="rId400" ref="M174"/>
    <hyperlink r:id="rId401" ref="I175"/>
    <hyperlink r:id="rId402" ref="M175"/>
    <hyperlink r:id="rId403" ref="I176"/>
    <hyperlink r:id="rId404" ref="M176"/>
    <hyperlink r:id="rId405" location="pone-0107700-t003" ref="I178"/>
    <hyperlink r:id="rId406" ref="K178"/>
    <hyperlink r:id="rId407" ref="M178"/>
    <hyperlink r:id="rId408" ref="I179"/>
    <hyperlink r:id="rId409" location="seccestitle70" ref="M179"/>
    <hyperlink r:id="rId410" ref="I180"/>
    <hyperlink r:id="rId411" location="seccestitle70" ref="M180"/>
    <hyperlink r:id="rId412" ref="I181"/>
    <hyperlink r:id="rId413" location="seccestitle70" ref="M181"/>
    <hyperlink r:id="rId414" ref="I182"/>
    <hyperlink r:id="rId415" ref="M182"/>
    <hyperlink r:id="rId416" ref="I183"/>
    <hyperlink r:id="rId417" ref="M183"/>
    <hyperlink r:id="rId418" location="seccestitle70" ref="M184"/>
    <hyperlink r:id="rId419" ref="K185"/>
    <hyperlink r:id="rId420" ref="M185"/>
    <hyperlink r:id="rId421" ref="I186"/>
    <hyperlink r:id="rId422" ref="M186"/>
    <hyperlink r:id="rId423" ref="I187"/>
    <hyperlink r:id="rId424" ref="M187"/>
    <hyperlink r:id="rId425" ref="I188"/>
    <hyperlink r:id="rId426" ref="M188"/>
    <hyperlink r:id="rId427" location="pone.0121363.s003" ref="I189"/>
    <hyperlink r:id="rId428" ref="M189"/>
    <hyperlink r:id="rId429" location="pone.0121363.s003" ref="I190"/>
    <hyperlink r:id="rId430" ref="M190"/>
    <hyperlink r:id="rId431" ref="I191"/>
    <hyperlink r:id="rId432" ref="M191"/>
    <hyperlink r:id="rId433" ref="I192"/>
    <hyperlink r:id="rId434" ref="M192"/>
    <hyperlink r:id="rId435" ref="M193"/>
    <hyperlink r:id="rId436" ref="I194"/>
    <hyperlink r:id="rId437" ref="K194"/>
    <hyperlink r:id="rId438" ref="M194"/>
    <hyperlink r:id="rId439" location="seccestitle70" ref="M195"/>
    <hyperlink r:id="rId440" ref="I196"/>
    <hyperlink r:id="rId441" location="seccestitle70" ref="M196"/>
    <hyperlink r:id="rId442" ref="I197"/>
    <hyperlink r:id="rId443" ref="M197"/>
    <hyperlink r:id="rId444" ref="I198"/>
    <hyperlink r:id="rId445" ref="M198"/>
    <hyperlink r:id="rId446" ref="I199"/>
    <hyperlink r:id="rId447" ref="M199"/>
    <hyperlink r:id="rId448" ref="I200"/>
    <hyperlink r:id="rId449" ref="M200"/>
    <hyperlink r:id="rId450" ref="I201"/>
    <hyperlink r:id="rId451" ref="M201"/>
    <hyperlink r:id="rId452" ref="I202"/>
    <hyperlink r:id="rId453" ref="M202"/>
    <hyperlink r:id="rId454" ref="I203"/>
    <hyperlink r:id="rId455" ref="M203"/>
    <hyperlink r:id="rId456" location="seccestitle70" ref="M204"/>
    <hyperlink r:id="rId457" location="seccestitle70" ref="M205"/>
    <hyperlink r:id="rId458" ref="I206"/>
    <hyperlink r:id="rId459" location="seccestitle70" ref="M206"/>
    <hyperlink r:id="rId460" ref="I207"/>
    <hyperlink r:id="rId461" ref="M207"/>
    <hyperlink r:id="rId462" ref="I208"/>
    <hyperlink r:id="rId463" ref="M208"/>
    <hyperlink r:id="rId464" ref="I209"/>
    <hyperlink r:id="rId465" ref="M209"/>
    <hyperlink r:id="rId466" ref="I210"/>
    <hyperlink r:id="rId467" ref="M210"/>
    <hyperlink r:id="rId468" ref="I211"/>
    <hyperlink r:id="rId469" ref="K211"/>
    <hyperlink r:id="rId470" ref="M211"/>
    <hyperlink r:id="rId471" ref="I213"/>
    <hyperlink r:id="rId472" ref="M213"/>
    <hyperlink r:id="rId473" ref="I214"/>
    <hyperlink r:id="rId474" ref="M214"/>
    <hyperlink r:id="rId475" location="seccestitle70" ref="M215"/>
    <hyperlink r:id="rId476" location="seccestitle70" ref="M216"/>
    <hyperlink r:id="rId477" location="seccestitle70" ref="M217"/>
    <hyperlink r:id="rId478" location="seccestitle70" ref="M218"/>
    <hyperlink r:id="rId479" ref="I220"/>
    <hyperlink r:id="rId480" ref="K220"/>
    <hyperlink r:id="rId481" ref="M220"/>
    <hyperlink r:id="rId482" ref="I221"/>
    <hyperlink r:id="rId483" ref="K221"/>
    <hyperlink r:id="rId484" ref="M221"/>
    <hyperlink r:id="rId485" ref="I222"/>
    <hyperlink r:id="rId486" ref="M222"/>
    <hyperlink r:id="rId487" ref="I224"/>
    <hyperlink r:id="rId488" location="seccestitle70" ref="M224"/>
    <hyperlink r:id="rId489" ref="I225"/>
    <hyperlink r:id="rId490" location="seccestitle70" ref="M225"/>
    <hyperlink r:id="rId491" ref="I226"/>
    <hyperlink r:id="rId492" location="seccestitle70" ref="M226"/>
    <hyperlink r:id="rId493" ref="I227"/>
    <hyperlink r:id="rId494" ref="I228"/>
    <hyperlink r:id="rId495" location="seccestitle70" ref="M228"/>
    <hyperlink r:id="rId496" ref="I229"/>
    <hyperlink r:id="rId497" location="seccestitle70" ref="M229"/>
    <hyperlink r:id="rId498" ref="I230"/>
    <hyperlink r:id="rId499" location="seccestitle70" ref="M230"/>
    <hyperlink r:id="rId500" ref="I231"/>
    <hyperlink r:id="rId501" ref="M231"/>
    <hyperlink r:id="rId502" ref="I232"/>
    <hyperlink r:id="rId503" ref="M232"/>
    <hyperlink r:id="rId504" ref="I233"/>
    <hyperlink r:id="rId505" ref="M233"/>
    <hyperlink r:id="rId506" ref="I234"/>
    <hyperlink r:id="rId507" ref="M234"/>
    <hyperlink r:id="rId508" ref="I235"/>
    <hyperlink r:id="rId509" ref="M235"/>
    <hyperlink r:id="rId510" ref="I236"/>
    <hyperlink r:id="rId511" location="seccestitle70" ref="M236"/>
    <hyperlink r:id="rId512" ref="I237"/>
    <hyperlink r:id="rId513" location="seccestitle70" ref="M237"/>
    <hyperlink r:id="rId514" ref="I238"/>
    <hyperlink r:id="rId515" location="seccestitle70" ref="M238"/>
    <hyperlink r:id="rId516" ref="I239"/>
    <hyperlink r:id="rId517" ref="K239"/>
    <hyperlink r:id="rId518" ref="I240"/>
    <hyperlink r:id="rId519" ref="M240"/>
    <hyperlink r:id="rId520" ref="I241"/>
    <hyperlink r:id="rId521" ref="M241"/>
    <hyperlink r:id="rId522" ref="I242"/>
    <hyperlink r:id="rId523" ref="K242"/>
    <hyperlink r:id="rId524" ref="M242"/>
    <hyperlink r:id="rId525" ref="I243"/>
    <hyperlink r:id="rId526" ref="M243"/>
    <hyperlink r:id="rId527" ref="I244"/>
    <hyperlink r:id="rId528" ref="M244"/>
    <hyperlink r:id="rId529" ref="I245"/>
    <hyperlink r:id="rId530" ref="M245"/>
    <hyperlink r:id="rId531" ref="I246"/>
    <hyperlink r:id="rId532" ref="M246"/>
    <hyperlink r:id="rId533" ref="I247"/>
    <hyperlink r:id="rId534" ref="M247"/>
    <hyperlink r:id="rId535" ref="I248"/>
    <hyperlink r:id="rId536" ref="K248"/>
    <hyperlink r:id="rId537" ref="M248"/>
    <hyperlink r:id="rId538" ref="I250"/>
    <hyperlink r:id="rId539" ref="M250"/>
    <hyperlink r:id="rId540" ref="I253"/>
    <hyperlink r:id="rId541" location="seccestitle70" ref="M253"/>
    <hyperlink r:id="rId542" ref="I254"/>
    <hyperlink r:id="rId543" ref="M254"/>
    <hyperlink r:id="rId544" ref="I255"/>
    <hyperlink r:id="rId545" ref="M255"/>
    <hyperlink r:id="rId546" ref="I256"/>
    <hyperlink r:id="rId547" location="seccestitle70" ref="M256"/>
    <hyperlink r:id="rId548" ref="I257"/>
    <hyperlink r:id="rId549" location="seccestitle70" ref="M257"/>
    <hyperlink r:id="rId550" ref="I258"/>
    <hyperlink r:id="rId551" location="seccestitle70" ref="M258"/>
    <hyperlink r:id="rId552" location="seccestitle70" ref="M259"/>
  </hyperlinks>
  <drawing r:id="rId553"/>
  <legacyDrawing r:id="rId554"/>
</worksheet>
</file>