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k_gather\Desktop\"/>
    </mc:Choice>
  </mc:AlternateContent>
  <bookViews>
    <workbookView xWindow="0" yWindow="0" windowWidth="21795" windowHeight="9090"/>
  </bookViews>
  <sheets>
    <sheet name="Paste PFF data here" sheetId="3" r:id="rId1"/>
    <sheet name="Summary Statistics" sheetId="2" r:id="rId2"/>
    <sheet name="Chart Age" sheetId="7" r:id="rId3"/>
    <sheet name="Chart Households" sheetId="8" r:id="rId4"/>
    <sheet name="Chart Languages" sheetId="9" r:id="rId5"/>
    <sheet name="Chart Education" sheetId="10" r:id="rId6"/>
    <sheet name="Chart Workers by Industry" sheetId="5" r:id="rId7"/>
    <sheet name="Chart Income" sheetId="6" r:id="rId8"/>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7" i="2" l="1"/>
  <c r="E36" i="2"/>
  <c r="A37" i="2"/>
  <c r="A36" i="2"/>
  <c r="E35" i="2"/>
  <c r="A35" i="2"/>
  <c r="T85" i="2" l="1"/>
  <c r="R85" i="2"/>
  <c r="V85" i="2" s="1"/>
  <c r="N85" i="2"/>
  <c r="M85" i="2"/>
  <c r="L85" i="2"/>
  <c r="I85" i="2"/>
  <c r="H85" i="2"/>
  <c r="G85" i="2"/>
  <c r="D85" i="2"/>
  <c r="C85" i="2"/>
  <c r="B85" i="2"/>
  <c r="P84" i="2"/>
  <c r="O84" i="2"/>
  <c r="N84" i="2"/>
  <c r="M84" i="2"/>
  <c r="L84" i="2"/>
  <c r="K84" i="2"/>
  <c r="J84" i="2"/>
  <c r="I84" i="2"/>
  <c r="H84" i="2"/>
  <c r="G84" i="2"/>
  <c r="F84" i="2"/>
  <c r="E84" i="2"/>
  <c r="D84" i="2"/>
  <c r="C84" i="2"/>
  <c r="B84" i="2"/>
  <c r="P83" i="2"/>
  <c r="O83" i="2"/>
  <c r="N83" i="2"/>
  <c r="M83" i="2"/>
  <c r="L83" i="2"/>
  <c r="K83" i="2"/>
  <c r="J83" i="2"/>
  <c r="I83" i="2"/>
  <c r="H83" i="2"/>
  <c r="G83" i="2"/>
  <c r="F83" i="2"/>
  <c r="E83" i="2"/>
  <c r="D83" i="2"/>
  <c r="C83" i="2"/>
  <c r="B83" i="2"/>
  <c r="P82" i="2"/>
  <c r="O82" i="2"/>
  <c r="N82" i="2"/>
  <c r="M82" i="2"/>
  <c r="L82" i="2"/>
  <c r="K82" i="2"/>
  <c r="J82" i="2"/>
  <c r="I82" i="2"/>
  <c r="H82" i="2"/>
  <c r="G82" i="2"/>
  <c r="F82" i="2"/>
  <c r="E82" i="2"/>
  <c r="D82" i="2"/>
  <c r="C82" i="2"/>
  <c r="B82" i="2"/>
  <c r="P81" i="2"/>
  <c r="O81" i="2"/>
  <c r="N81" i="2"/>
  <c r="M81" i="2"/>
  <c r="L81" i="2"/>
  <c r="K81" i="2"/>
  <c r="J81" i="2"/>
  <c r="I81" i="2"/>
  <c r="H81" i="2"/>
  <c r="G81" i="2"/>
  <c r="F81" i="2"/>
  <c r="E81" i="2"/>
  <c r="D81" i="2"/>
  <c r="C81" i="2"/>
  <c r="B81" i="2"/>
  <c r="P80" i="2"/>
  <c r="O80" i="2"/>
  <c r="N80" i="2"/>
  <c r="M80" i="2"/>
  <c r="L80" i="2"/>
  <c r="K80" i="2"/>
  <c r="J80" i="2"/>
  <c r="I80" i="2"/>
  <c r="H80" i="2"/>
  <c r="G80" i="2"/>
  <c r="F80" i="2"/>
  <c r="E80" i="2"/>
  <c r="D80" i="2"/>
  <c r="C80" i="2"/>
  <c r="B80" i="2"/>
  <c r="P79" i="2"/>
  <c r="O79" i="2"/>
  <c r="N79" i="2"/>
  <c r="M79" i="2"/>
  <c r="L79" i="2"/>
  <c r="K79" i="2"/>
  <c r="J79" i="2"/>
  <c r="I79" i="2"/>
  <c r="H79" i="2"/>
  <c r="G79" i="2"/>
  <c r="F79" i="2"/>
  <c r="E79" i="2"/>
  <c r="D79" i="2"/>
  <c r="C79" i="2"/>
  <c r="B79" i="2"/>
  <c r="P78" i="2"/>
  <c r="O78" i="2"/>
  <c r="N78" i="2"/>
  <c r="M78" i="2"/>
  <c r="L78" i="2"/>
  <c r="K78" i="2"/>
  <c r="J78" i="2"/>
  <c r="I78" i="2"/>
  <c r="H78" i="2"/>
  <c r="G78" i="2"/>
  <c r="F78" i="2"/>
  <c r="E78" i="2"/>
  <c r="D78" i="2"/>
  <c r="C78" i="2"/>
  <c r="B78" i="2"/>
  <c r="P77" i="2"/>
  <c r="O77" i="2"/>
  <c r="N77" i="2"/>
  <c r="M77" i="2"/>
  <c r="L77" i="2"/>
  <c r="K77" i="2"/>
  <c r="J77" i="2"/>
  <c r="I77" i="2"/>
  <c r="H77" i="2"/>
  <c r="G77" i="2"/>
  <c r="F77" i="2"/>
  <c r="E77" i="2"/>
  <c r="D77" i="2"/>
  <c r="C77" i="2"/>
  <c r="B77" i="2"/>
  <c r="P76" i="2"/>
  <c r="O76" i="2"/>
  <c r="N76" i="2"/>
  <c r="M76" i="2"/>
  <c r="L76" i="2"/>
  <c r="K76" i="2"/>
  <c r="J76" i="2"/>
  <c r="I76" i="2"/>
  <c r="H76" i="2"/>
  <c r="G76" i="2"/>
  <c r="F76" i="2"/>
  <c r="E76" i="2"/>
  <c r="D76" i="2"/>
  <c r="C76" i="2"/>
  <c r="B76" i="2"/>
  <c r="P75" i="2"/>
  <c r="O75" i="2"/>
  <c r="N75" i="2"/>
  <c r="M75" i="2"/>
  <c r="L75" i="2"/>
  <c r="K75" i="2"/>
  <c r="J75" i="2"/>
  <c r="I75" i="2"/>
  <c r="H75" i="2"/>
  <c r="G75" i="2"/>
  <c r="F75" i="2"/>
  <c r="E75" i="2"/>
  <c r="D75" i="2"/>
  <c r="C75" i="2"/>
  <c r="B75" i="2"/>
  <c r="T74" i="2"/>
  <c r="R74" i="2"/>
  <c r="O74" i="2"/>
  <c r="N74" i="2"/>
  <c r="M74" i="2"/>
  <c r="L74" i="2"/>
  <c r="J74" i="2"/>
  <c r="I74" i="2"/>
  <c r="H74" i="2"/>
  <c r="G74" i="2"/>
  <c r="E74" i="2"/>
  <c r="D74" i="2"/>
  <c r="C74" i="2"/>
  <c r="B74" i="2"/>
  <c r="S74" i="2" s="1"/>
  <c r="T73" i="2"/>
  <c r="S73" i="2"/>
  <c r="R73" i="2"/>
  <c r="V73" i="2" s="1"/>
  <c r="Q73" i="2"/>
  <c r="U73" i="2" s="1"/>
  <c r="V72" i="2"/>
  <c r="U72" i="2"/>
  <c r="T72" i="2"/>
  <c r="S72" i="2"/>
  <c r="R72" i="2"/>
  <c r="Q72" i="2"/>
  <c r="P71" i="2"/>
  <c r="O71" i="2"/>
  <c r="N71" i="2"/>
  <c r="M71" i="2"/>
  <c r="L71" i="2"/>
  <c r="K71" i="2"/>
  <c r="J71" i="2"/>
  <c r="I71" i="2"/>
  <c r="H71" i="2"/>
  <c r="G71" i="2"/>
  <c r="F71" i="2"/>
  <c r="E71" i="2"/>
  <c r="D71" i="2"/>
  <c r="C71" i="2"/>
  <c r="B71" i="2"/>
  <c r="P70" i="2"/>
  <c r="O70" i="2"/>
  <c r="N70" i="2"/>
  <c r="M70" i="2"/>
  <c r="L70" i="2"/>
  <c r="K70" i="2"/>
  <c r="J70" i="2"/>
  <c r="I70" i="2"/>
  <c r="H70" i="2"/>
  <c r="G70" i="2"/>
  <c r="F70" i="2"/>
  <c r="E70" i="2"/>
  <c r="D70" i="2"/>
  <c r="C70" i="2"/>
  <c r="B70" i="2"/>
  <c r="P69" i="2"/>
  <c r="O69" i="2"/>
  <c r="N69" i="2"/>
  <c r="M69" i="2"/>
  <c r="L69" i="2"/>
  <c r="K69" i="2"/>
  <c r="J69" i="2"/>
  <c r="I69" i="2"/>
  <c r="H69" i="2"/>
  <c r="G69" i="2"/>
  <c r="F69" i="2"/>
  <c r="E69" i="2"/>
  <c r="D69" i="2"/>
  <c r="C69" i="2"/>
  <c r="B69" i="2"/>
  <c r="P68" i="2"/>
  <c r="O68" i="2"/>
  <c r="N68" i="2"/>
  <c r="M68" i="2"/>
  <c r="L68" i="2"/>
  <c r="K68" i="2"/>
  <c r="J68" i="2"/>
  <c r="I68" i="2"/>
  <c r="H68" i="2"/>
  <c r="G68" i="2"/>
  <c r="F68" i="2"/>
  <c r="E68" i="2"/>
  <c r="D68" i="2"/>
  <c r="C68" i="2"/>
  <c r="B68" i="2"/>
  <c r="P67" i="2"/>
  <c r="O67" i="2"/>
  <c r="N67" i="2"/>
  <c r="M67" i="2"/>
  <c r="L67" i="2"/>
  <c r="K67" i="2"/>
  <c r="J67" i="2"/>
  <c r="I67" i="2"/>
  <c r="H67" i="2"/>
  <c r="G67" i="2"/>
  <c r="F67" i="2"/>
  <c r="E67" i="2"/>
  <c r="D67" i="2"/>
  <c r="C67" i="2"/>
  <c r="B67" i="2"/>
  <c r="P66" i="2"/>
  <c r="O66" i="2"/>
  <c r="N66" i="2"/>
  <c r="M66" i="2"/>
  <c r="L66" i="2"/>
  <c r="K66" i="2"/>
  <c r="J66" i="2"/>
  <c r="I66" i="2"/>
  <c r="H66" i="2"/>
  <c r="G66" i="2"/>
  <c r="F66" i="2"/>
  <c r="E66" i="2"/>
  <c r="D66" i="2"/>
  <c r="C66" i="2"/>
  <c r="B66" i="2"/>
  <c r="P65" i="2"/>
  <c r="O65" i="2"/>
  <c r="N65" i="2"/>
  <c r="M65" i="2"/>
  <c r="L65" i="2"/>
  <c r="K65" i="2"/>
  <c r="J65" i="2"/>
  <c r="I65" i="2"/>
  <c r="H65" i="2"/>
  <c r="G65" i="2"/>
  <c r="F65" i="2"/>
  <c r="E65" i="2"/>
  <c r="D65" i="2"/>
  <c r="C65" i="2"/>
  <c r="B65" i="2"/>
  <c r="P64" i="2"/>
  <c r="O64" i="2"/>
  <c r="N64" i="2"/>
  <c r="M64" i="2"/>
  <c r="L64" i="2"/>
  <c r="K64" i="2"/>
  <c r="J64" i="2"/>
  <c r="I64" i="2"/>
  <c r="H64" i="2"/>
  <c r="G64" i="2"/>
  <c r="F64" i="2"/>
  <c r="E64" i="2"/>
  <c r="D64" i="2"/>
  <c r="C64" i="2"/>
  <c r="B64" i="2"/>
  <c r="P63" i="2"/>
  <c r="O63" i="2"/>
  <c r="N63" i="2"/>
  <c r="M63" i="2"/>
  <c r="L63" i="2"/>
  <c r="K63" i="2"/>
  <c r="J63" i="2"/>
  <c r="I63" i="2"/>
  <c r="H63" i="2"/>
  <c r="G63" i="2"/>
  <c r="F63" i="2"/>
  <c r="E63" i="2"/>
  <c r="D63" i="2"/>
  <c r="C63" i="2"/>
  <c r="B63" i="2"/>
  <c r="P62" i="2"/>
  <c r="O62" i="2"/>
  <c r="N62" i="2"/>
  <c r="M62" i="2"/>
  <c r="L62" i="2"/>
  <c r="K62" i="2"/>
  <c r="J62" i="2"/>
  <c r="I62" i="2"/>
  <c r="H62" i="2"/>
  <c r="G62" i="2"/>
  <c r="F62" i="2"/>
  <c r="E62" i="2"/>
  <c r="D62" i="2"/>
  <c r="C62" i="2"/>
  <c r="B62" i="2"/>
  <c r="P61" i="2"/>
  <c r="O61" i="2"/>
  <c r="N61" i="2"/>
  <c r="M61" i="2"/>
  <c r="L61" i="2"/>
  <c r="K61" i="2"/>
  <c r="J61" i="2"/>
  <c r="I61" i="2"/>
  <c r="H61" i="2"/>
  <c r="G61" i="2"/>
  <c r="F61" i="2"/>
  <c r="E61" i="2"/>
  <c r="D61" i="2"/>
  <c r="C61" i="2"/>
  <c r="B61" i="2"/>
  <c r="P60" i="2"/>
  <c r="O60" i="2"/>
  <c r="N60" i="2"/>
  <c r="M60" i="2"/>
  <c r="L60" i="2"/>
  <c r="K60" i="2"/>
  <c r="J60" i="2"/>
  <c r="I60" i="2"/>
  <c r="H60" i="2"/>
  <c r="G60" i="2"/>
  <c r="F60" i="2"/>
  <c r="E60" i="2"/>
  <c r="D60" i="2"/>
  <c r="C60" i="2"/>
  <c r="B60" i="2"/>
  <c r="P59" i="2"/>
  <c r="O59" i="2"/>
  <c r="N59" i="2"/>
  <c r="M59" i="2"/>
  <c r="L59" i="2"/>
  <c r="K59" i="2"/>
  <c r="J59" i="2"/>
  <c r="I59" i="2"/>
  <c r="H59" i="2"/>
  <c r="G59" i="2"/>
  <c r="F59" i="2"/>
  <c r="E59" i="2"/>
  <c r="D59" i="2"/>
  <c r="C59" i="2"/>
  <c r="B59" i="2"/>
  <c r="T58" i="2"/>
  <c r="R58" i="2"/>
  <c r="O58" i="2"/>
  <c r="N58" i="2"/>
  <c r="M58" i="2"/>
  <c r="L58" i="2"/>
  <c r="J58" i="2"/>
  <c r="I58" i="2"/>
  <c r="H58" i="2"/>
  <c r="G58" i="2"/>
  <c r="E58" i="2"/>
  <c r="D58" i="2"/>
  <c r="C58" i="2"/>
  <c r="B58" i="2"/>
  <c r="U57" i="2"/>
  <c r="T57" i="2"/>
  <c r="V57" i="2" s="1"/>
  <c r="S57" i="2"/>
  <c r="R57" i="2"/>
  <c r="Q57" i="2"/>
  <c r="T56" i="2"/>
  <c r="S56" i="2"/>
  <c r="U56" i="2" s="1"/>
  <c r="R56" i="2"/>
  <c r="V56" i="2" s="1"/>
  <c r="Q56" i="2"/>
  <c r="P55" i="2"/>
  <c r="O55" i="2"/>
  <c r="N55" i="2"/>
  <c r="M55" i="2"/>
  <c r="L55" i="2"/>
  <c r="K55" i="2"/>
  <c r="J55" i="2"/>
  <c r="I55" i="2"/>
  <c r="H55" i="2"/>
  <c r="G55" i="2"/>
  <c r="F55" i="2"/>
  <c r="E55" i="2"/>
  <c r="D55" i="2"/>
  <c r="C55" i="2"/>
  <c r="B55" i="2"/>
  <c r="M54" i="2"/>
  <c r="L54" i="2"/>
  <c r="H54" i="2"/>
  <c r="G54" i="2"/>
  <c r="C54" i="2"/>
  <c r="B54" i="2"/>
  <c r="P53" i="2"/>
  <c r="O53" i="2"/>
  <c r="N53" i="2"/>
  <c r="M53" i="2"/>
  <c r="L53" i="2"/>
  <c r="K53" i="2"/>
  <c r="J53" i="2"/>
  <c r="I53" i="2"/>
  <c r="H53" i="2"/>
  <c r="G53" i="2"/>
  <c r="F53" i="2"/>
  <c r="E53" i="2"/>
  <c r="D53" i="2"/>
  <c r="C53" i="2"/>
  <c r="B53" i="2"/>
  <c r="P52" i="2"/>
  <c r="O52" i="2"/>
  <c r="N52" i="2"/>
  <c r="M52" i="2"/>
  <c r="L52" i="2"/>
  <c r="K52" i="2"/>
  <c r="J52" i="2"/>
  <c r="I52" i="2"/>
  <c r="H52" i="2"/>
  <c r="G52" i="2"/>
  <c r="F52" i="2"/>
  <c r="E52" i="2"/>
  <c r="D52" i="2"/>
  <c r="C52" i="2"/>
  <c r="B52" i="2"/>
  <c r="T51" i="2"/>
  <c r="R51" i="2"/>
  <c r="O51" i="2"/>
  <c r="N51" i="2"/>
  <c r="M51" i="2"/>
  <c r="L51" i="2"/>
  <c r="J51" i="2"/>
  <c r="I51" i="2"/>
  <c r="H51" i="2"/>
  <c r="G51" i="2"/>
  <c r="E51" i="2"/>
  <c r="D51" i="2"/>
  <c r="C51" i="2"/>
  <c r="B51" i="2"/>
  <c r="T50" i="2"/>
  <c r="S50" i="2"/>
  <c r="R50" i="2"/>
  <c r="V50" i="2" s="1"/>
  <c r="Q50" i="2"/>
  <c r="U50" i="2" s="1"/>
  <c r="T49" i="2"/>
  <c r="S49" i="2"/>
  <c r="R49" i="2"/>
  <c r="V49" i="2" s="1"/>
  <c r="Q49" i="2"/>
  <c r="U49" i="2" s="1"/>
  <c r="P48" i="2"/>
  <c r="O48" i="2"/>
  <c r="N48" i="2"/>
  <c r="M48" i="2"/>
  <c r="L48" i="2"/>
  <c r="K48" i="2"/>
  <c r="J48" i="2"/>
  <c r="I48" i="2"/>
  <c r="H48" i="2"/>
  <c r="G48" i="2"/>
  <c r="F48" i="2"/>
  <c r="E48" i="2"/>
  <c r="D48" i="2"/>
  <c r="C48" i="2"/>
  <c r="B48" i="2"/>
  <c r="P47" i="2"/>
  <c r="O47" i="2"/>
  <c r="N47" i="2"/>
  <c r="M47" i="2"/>
  <c r="L47" i="2"/>
  <c r="K47" i="2"/>
  <c r="J47" i="2"/>
  <c r="I47" i="2"/>
  <c r="H47" i="2"/>
  <c r="G47" i="2"/>
  <c r="F47" i="2"/>
  <c r="E47" i="2"/>
  <c r="D47" i="2"/>
  <c r="C47" i="2"/>
  <c r="B47" i="2"/>
  <c r="P46" i="2"/>
  <c r="O46" i="2"/>
  <c r="N46" i="2"/>
  <c r="M46" i="2"/>
  <c r="L46" i="2"/>
  <c r="K46" i="2"/>
  <c r="J46" i="2"/>
  <c r="I46" i="2"/>
  <c r="H46" i="2"/>
  <c r="G46" i="2"/>
  <c r="F46" i="2"/>
  <c r="E46" i="2"/>
  <c r="D46" i="2"/>
  <c r="C46" i="2"/>
  <c r="B46" i="2"/>
  <c r="P45" i="2"/>
  <c r="O45" i="2"/>
  <c r="N45" i="2"/>
  <c r="M45" i="2"/>
  <c r="L45" i="2"/>
  <c r="K45" i="2"/>
  <c r="J45" i="2"/>
  <c r="I45" i="2"/>
  <c r="H45" i="2"/>
  <c r="G45" i="2"/>
  <c r="F45" i="2"/>
  <c r="E45" i="2"/>
  <c r="D45" i="2"/>
  <c r="C45" i="2"/>
  <c r="B45" i="2"/>
  <c r="P44" i="2"/>
  <c r="O44" i="2"/>
  <c r="N44" i="2"/>
  <c r="M44" i="2"/>
  <c r="L44" i="2"/>
  <c r="K44" i="2"/>
  <c r="J44" i="2"/>
  <c r="I44" i="2"/>
  <c r="H44" i="2"/>
  <c r="G44" i="2"/>
  <c r="F44" i="2"/>
  <c r="E44" i="2"/>
  <c r="D44" i="2"/>
  <c r="C44" i="2"/>
  <c r="B44" i="2"/>
  <c r="P43" i="2"/>
  <c r="O43" i="2"/>
  <c r="N43" i="2"/>
  <c r="M43" i="2"/>
  <c r="L43" i="2"/>
  <c r="K43" i="2"/>
  <c r="J43" i="2"/>
  <c r="I43" i="2"/>
  <c r="H43" i="2"/>
  <c r="G43" i="2"/>
  <c r="F43" i="2"/>
  <c r="E43" i="2"/>
  <c r="D43" i="2"/>
  <c r="C43" i="2"/>
  <c r="B43" i="2"/>
  <c r="P42" i="2"/>
  <c r="O42" i="2"/>
  <c r="N42" i="2"/>
  <c r="M42" i="2"/>
  <c r="L42" i="2"/>
  <c r="K42" i="2"/>
  <c r="J42" i="2"/>
  <c r="I42" i="2"/>
  <c r="H42" i="2"/>
  <c r="G42" i="2"/>
  <c r="F42" i="2"/>
  <c r="E42" i="2"/>
  <c r="D42" i="2"/>
  <c r="C42" i="2"/>
  <c r="B42" i="2"/>
  <c r="T41" i="2"/>
  <c r="R41" i="2"/>
  <c r="O41" i="2"/>
  <c r="N41" i="2"/>
  <c r="M41" i="2"/>
  <c r="L41" i="2"/>
  <c r="J41" i="2"/>
  <c r="I41" i="2"/>
  <c r="H41" i="2"/>
  <c r="G41" i="2"/>
  <c r="E41" i="2"/>
  <c r="D41" i="2"/>
  <c r="C41" i="2"/>
  <c r="B41" i="2"/>
  <c r="U40" i="2"/>
  <c r="T40" i="2"/>
  <c r="V40" i="2" s="1"/>
  <c r="S40" i="2"/>
  <c r="R40" i="2"/>
  <c r="Q40" i="2"/>
  <c r="T39" i="2"/>
  <c r="S39" i="2"/>
  <c r="U39" i="2" s="1"/>
  <c r="R39" i="2"/>
  <c r="V39" i="2" s="1"/>
  <c r="Q39" i="2"/>
  <c r="C38" i="2" a="1"/>
  <c r="C38" i="2" s="1"/>
  <c r="B38" i="2"/>
  <c r="F37" i="2"/>
  <c r="D37" i="2"/>
  <c r="C37" i="2"/>
  <c r="B37" i="2"/>
  <c r="F36" i="2"/>
  <c r="D36" i="2"/>
  <c r="C36" i="2"/>
  <c r="B36" i="2"/>
  <c r="F35" i="2"/>
  <c r="D35" i="2"/>
  <c r="C35" i="2"/>
  <c r="B35" i="2"/>
  <c r="F34" i="2"/>
  <c r="E34" i="2"/>
  <c r="D34" i="2"/>
  <c r="C34" i="2"/>
  <c r="B34" i="2"/>
  <c r="A34" i="2"/>
  <c r="F33" i="2"/>
  <c r="E33" i="2"/>
  <c r="D33" i="2"/>
  <c r="C33" i="2"/>
  <c r="B33" i="2"/>
  <c r="A33" i="2"/>
  <c r="F32" i="2"/>
  <c r="E32" i="2"/>
  <c r="D32" i="2"/>
  <c r="C32" i="2"/>
  <c r="B32" i="2"/>
  <c r="E31" i="2"/>
  <c r="D31" i="2"/>
  <c r="C31" i="2"/>
  <c r="B31" i="2"/>
  <c r="T29" i="2"/>
  <c r="S29" i="2"/>
  <c r="U29" i="2" s="1"/>
  <c r="R29" i="2"/>
  <c r="V29" i="2" s="1"/>
  <c r="Q29" i="2"/>
  <c r="P28" i="2"/>
  <c r="O28" i="2"/>
  <c r="N28" i="2"/>
  <c r="M28" i="2"/>
  <c r="L28" i="2"/>
  <c r="K28" i="2"/>
  <c r="J28" i="2"/>
  <c r="I28" i="2"/>
  <c r="H28" i="2"/>
  <c r="G28" i="2"/>
  <c r="F28" i="2"/>
  <c r="E28" i="2"/>
  <c r="D28" i="2"/>
  <c r="C28" i="2"/>
  <c r="B28" i="2"/>
  <c r="P27" i="2"/>
  <c r="O27" i="2"/>
  <c r="N27" i="2"/>
  <c r="M27" i="2"/>
  <c r="L27" i="2"/>
  <c r="K27" i="2"/>
  <c r="J27" i="2"/>
  <c r="I27" i="2"/>
  <c r="H27" i="2"/>
  <c r="G27" i="2"/>
  <c r="F27" i="2"/>
  <c r="E27" i="2"/>
  <c r="D27" i="2"/>
  <c r="C27" i="2"/>
  <c r="B27" i="2"/>
  <c r="T26" i="2"/>
  <c r="R26" i="2"/>
  <c r="O26" i="2"/>
  <c r="N26" i="2"/>
  <c r="M26" i="2"/>
  <c r="L26" i="2"/>
  <c r="J26" i="2"/>
  <c r="I26" i="2"/>
  <c r="H26" i="2"/>
  <c r="G26" i="2"/>
  <c r="E26" i="2"/>
  <c r="D26" i="2"/>
  <c r="C26" i="2"/>
  <c r="B26" i="2"/>
  <c r="T25" i="2"/>
  <c r="V25" i="2" s="1"/>
  <c r="R25" i="2"/>
  <c r="N25" i="2"/>
  <c r="M25" i="2"/>
  <c r="L25" i="2"/>
  <c r="I25" i="2"/>
  <c r="H25" i="2"/>
  <c r="G25" i="2"/>
  <c r="D25" i="2"/>
  <c r="C25" i="2"/>
  <c r="B25" i="2"/>
  <c r="T24" i="2"/>
  <c r="S24" i="2"/>
  <c r="R24" i="2"/>
  <c r="V24" i="2" s="1"/>
  <c r="Q24" i="2"/>
  <c r="U24" i="2" s="1"/>
  <c r="U23" i="2"/>
  <c r="T23" i="2"/>
  <c r="V23" i="2" s="1"/>
  <c r="S23" i="2"/>
  <c r="R23" i="2"/>
  <c r="Q23" i="2"/>
  <c r="P22" i="2"/>
  <c r="O22" i="2"/>
  <c r="N22" i="2"/>
  <c r="M22" i="2"/>
  <c r="L22" i="2"/>
  <c r="K22" i="2"/>
  <c r="J22" i="2"/>
  <c r="I22" i="2"/>
  <c r="H22" i="2"/>
  <c r="G22" i="2"/>
  <c r="F22" i="2"/>
  <c r="E22" i="2"/>
  <c r="D22" i="2"/>
  <c r="C22" i="2"/>
  <c r="B22" i="2"/>
  <c r="M21" i="2"/>
  <c r="L21" i="2"/>
  <c r="H21" i="2"/>
  <c r="G21" i="2"/>
  <c r="C21" i="2"/>
  <c r="B21" i="2"/>
  <c r="M20" i="2"/>
  <c r="L20" i="2"/>
  <c r="H20" i="2"/>
  <c r="G20" i="2"/>
  <c r="C20" i="2"/>
  <c r="B20" i="2"/>
  <c r="M19" i="2"/>
  <c r="L19" i="2"/>
  <c r="H19" i="2"/>
  <c r="G19" i="2"/>
  <c r="C19" i="2"/>
  <c r="B19" i="2"/>
  <c r="P18" i="2"/>
  <c r="O18" i="2"/>
  <c r="N18" i="2"/>
  <c r="M18" i="2"/>
  <c r="L18" i="2"/>
  <c r="K18" i="2"/>
  <c r="J18" i="2"/>
  <c r="I18" i="2"/>
  <c r="H18" i="2"/>
  <c r="G18" i="2"/>
  <c r="F18" i="2"/>
  <c r="E18" i="2"/>
  <c r="D18" i="2"/>
  <c r="C18" i="2"/>
  <c r="B18" i="2"/>
  <c r="T17" i="2"/>
  <c r="V17" i="2" s="1"/>
  <c r="R17" i="2"/>
  <c r="N17" i="2"/>
  <c r="M17" i="2"/>
  <c r="L17" i="2"/>
  <c r="I17" i="2"/>
  <c r="H17" i="2"/>
  <c r="G17" i="2"/>
  <c r="D17" i="2"/>
  <c r="C17" i="2"/>
  <c r="B17" i="2"/>
  <c r="T16" i="2"/>
  <c r="S16" i="2"/>
  <c r="R16" i="2"/>
  <c r="V16" i="2" s="1"/>
  <c r="Q16" i="2"/>
  <c r="U16" i="2" s="1"/>
  <c r="S13" i="2"/>
  <c r="Q13" i="2"/>
  <c r="U13" i="2" s="1"/>
  <c r="F13" i="2"/>
  <c r="E13" i="2"/>
  <c r="T12" i="2"/>
  <c r="R12" i="2"/>
  <c r="O12" i="2"/>
  <c r="N12" i="2"/>
  <c r="M12" i="2"/>
  <c r="L12" i="2"/>
  <c r="J12" i="2"/>
  <c r="I12" i="2"/>
  <c r="H12" i="2"/>
  <c r="G12" i="2"/>
  <c r="E12" i="2"/>
  <c r="D12" i="2"/>
  <c r="C12" i="2"/>
  <c r="B12" i="2"/>
  <c r="T11" i="2"/>
  <c r="R11" i="2"/>
  <c r="E11" i="2"/>
  <c r="D11" i="2"/>
  <c r="C11" i="2"/>
  <c r="B11" i="2"/>
  <c r="V10" i="2"/>
  <c r="T10" i="2"/>
  <c r="S10" i="2"/>
  <c r="R10" i="2"/>
  <c r="Q10" i="2"/>
  <c r="U10" i="2" s="1"/>
  <c r="V26" i="2" l="1"/>
  <c r="V58" i="2"/>
  <c r="T42" i="2"/>
  <c r="V12" i="2"/>
  <c r="V51" i="2"/>
  <c r="J54" i="2"/>
  <c r="K54" i="2" s="1"/>
  <c r="Q64" i="2"/>
  <c r="T83" i="2"/>
  <c r="Q18" i="2"/>
  <c r="J19" i="2"/>
  <c r="K19" i="2" s="1"/>
  <c r="S26" i="2"/>
  <c r="Q12" i="2"/>
  <c r="Q28" i="2"/>
  <c r="S71" i="2"/>
  <c r="S76" i="2"/>
  <c r="S84" i="2"/>
  <c r="Q17" i="2"/>
  <c r="Q25" i="2"/>
  <c r="N54" i="2"/>
  <c r="J20" i="2"/>
  <c r="K20" i="2" s="1"/>
  <c r="O21" i="2"/>
  <c r="P21" i="2" s="1"/>
  <c r="Q22" i="2"/>
  <c r="R47" i="2"/>
  <c r="T64" i="2"/>
  <c r="S68" i="2"/>
  <c r="N21" i="2"/>
  <c r="T46" i="2"/>
  <c r="Q60" i="2"/>
  <c r="R67" i="2"/>
  <c r="Q81" i="2"/>
  <c r="S41" i="2"/>
  <c r="Q46" i="2"/>
  <c r="S58" i="2"/>
  <c r="T60" i="2"/>
  <c r="S79" i="2"/>
  <c r="T81" i="2"/>
  <c r="I54" i="2"/>
  <c r="J21" i="2"/>
  <c r="O54" i="2"/>
  <c r="P54" i="2" s="1"/>
  <c r="Q55" i="2"/>
  <c r="R66" i="2"/>
  <c r="Q68" i="2"/>
  <c r="R27" i="2"/>
  <c r="Q26" i="2"/>
  <c r="R59" i="2"/>
  <c r="T69" i="2"/>
  <c r="S77" i="2"/>
  <c r="E20" i="2"/>
  <c r="F20" i="2" s="1"/>
  <c r="R20" i="2" s="1"/>
  <c r="R48" i="2"/>
  <c r="R65" i="2"/>
  <c r="S69" i="2"/>
  <c r="R69" i="2"/>
  <c r="T78" i="2"/>
  <c r="Q19" i="2"/>
  <c r="T45" i="2"/>
  <c r="T48" i="2"/>
  <c r="Q47" i="2"/>
  <c r="R53" i="2"/>
  <c r="Q65" i="2"/>
  <c r="T80" i="2"/>
  <c r="S12" i="2"/>
  <c r="E19" i="2"/>
  <c r="F19" i="2" s="1"/>
  <c r="Q20" i="2"/>
  <c r="K21" i="2"/>
  <c r="S43" i="2"/>
  <c r="R43" i="2"/>
  <c r="Q44" i="2"/>
  <c r="R44" i="2"/>
  <c r="S52" i="2"/>
  <c r="Q77" i="2"/>
  <c r="Q80" i="2"/>
  <c r="R80" i="2"/>
  <c r="S18" i="2"/>
  <c r="I21" i="2"/>
  <c r="S42" i="2"/>
  <c r="S51" i="2"/>
  <c r="S53" i="2"/>
  <c r="T55" i="2"/>
  <c r="Q59" i="2"/>
  <c r="S60" i="2"/>
  <c r="S61" i="2"/>
  <c r="R61" i="2"/>
  <c r="Q62" i="2"/>
  <c r="R62" i="2"/>
  <c r="T67" i="2"/>
  <c r="V74" i="2"/>
  <c r="S78" i="2"/>
  <c r="T84" i="2"/>
  <c r="T44" i="2"/>
  <c r="T66" i="2"/>
  <c r="R52" i="2"/>
  <c r="T62" i="2"/>
  <c r="R70" i="2"/>
  <c r="Q75" i="2"/>
  <c r="O19" i="2"/>
  <c r="P19" i="2" s="1"/>
  <c r="E38" i="2"/>
  <c r="F38" i="2" s="1"/>
  <c r="T47" i="2"/>
  <c r="T53" i="2"/>
  <c r="Q67" i="2"/>
  <c r="T77" i="2"/>
  <c r="R78" i="2"/>
  <c r="R79" i="2"/>
  <c r="T82" i="2"/>
  <c r="Q85" i="2"/>
  <c r="N19" i="2"/>
  <c r="E21" i="2"/>
  <c r="F21" i="2" s="1"/>
  <c r="Q27" i="2"/>
  <c r="T27" i="2"/>
  <c r="D38" i="2"/>
  <c r="Q42" i="2"/>
  <c r="T43" i="2"/>
  <c r="S44" i="2"/>
  <c r="S47" i="2"/>
  <c r="Q52" i="2"/>
  <c r="S55" i="2"/>
  <c r="Q58" i="2"/>
  <c r="S65" i="2"/>
  <c r="T71" i="2"/>
  <c r="R76" i="2"/>
  <c r="T79" i="2"/>
  <c r="I20" i="2"/>
  <c r="S25" i="2"/>
  <c r="U25" i="2" s="1"/>
  <c r="T28" i="2"/>
  <c r="R63" i="2"/>
  <c r="S85" i="2"/>
  <c r="O20" i="2"/>
  <c r="P20" i="2" s="1"/>
  <c r="Q41" i="2"/>
  <c r="Q70" i="2"/>
  <c r="R75" i="2"/>
  <c r="N20" i="2"/>
  <c r="T59" i="2"/>
  <c r="T65" i="2"/>
  <c r="S22" i="2"/>
  <c r="D21" i="2"/>
  <c r="S28" i="2"/>
  <c r="V41" i="2"/>
  <c r="S45" i="2"/>
  <c r="S46" i="2"/>
  <c r="S48" i="2"/>
  <c r="T52" i="2"/>
  <c r="Q54" i="2"/>
  <c r="T61" i="2"/>
  <c r="S63" i="2"/>
  <c r="S64" i="2"/>
  <c r="U64" i="2" s="1"/>
  <c r="S66" i="2"/>
  <c r="T68" i="2"/>
  <c r="T70" i="2"/>
  <c r="T75" i="2"/>
  <c r="Q78" i="2"/>
  <c r="S81" i="2"/>
  <c r="S82" i="2"/>
  <c r="R82" i="2"/>
  <c r="V82" i="2" s="1"/>
  <c r="Q83" i="2"/>
  <c r="R83" i="2"/>
  <c r="B14" i="2"/>
  <c r="T18" i="2"/>
  <c r="S11" i="2"/>
  <c r="Q11" i="2"/>
  <c r="U41" i="2"/>
  <c r="Q43" i="2"/>
  <c r="R46" i="2"/>
  <c r="S54" i="2"/>
  <c r="S59" i="2"/>
  <c r="Q61" i="2"/>
  <c r="R64" i="2"/>
  <c r="S67" i="2"/>
  <c r="Q69" i="2"/>
  <c r="Q74" i="2"/>
  <c r="U74" i="2" s="1"/>
  <c r="R77" i="2"/>
  <c r="S80" i="2"/>
  <c r="Q82" i="2"/>
  <c r="Q48" i="2"/>
  <c r="Q53" i="2"/>
  <c r="D54" i="2"/>
  <c r="Q66" i="2"/>
  <c r="Q79" i="2"/>
  <c r="S17" i="2"/>
  <c r="R18" i="2"/>
  <c r="S19" i="2"/>
  <c r="Q21" i="2"/>
  <c r="Q45" i="2"/>
  <c r="E54" i="2"/>
  <c r="F54" i="2" s="1"/>
  <c r="Q63" i="2"/>
  <c r="Q71" i="2"/>
  <c r="U71" i="2" s="1"/>
  <c r="Q76" i="2"/>
  <c r="Q84" i="2"/>
  <c r="D19" i="2"/>
  <c r="R71" i="2"/>
  <c r="S21" i="2"/>
  <c r="R28" i="2"/>
  <c r="R42" i="2"/>
  <c r="V42" i="2" s="1"/>
  <c r="R55" i="2"/>
  <c r="R60" i="2"/>
  <c r="R68" i="2"/>
  <c r="R81" i="2"/>
  <c r="S20" i="2"/>
  <c r="Q51" i="2"/>
  <c r="S62" i="2"/>
  <c r="S70" i="2"/>
  <c r="S75" i="2"/>
  <c r="S83" i="2"/>
  <c r="I19" i="2"/>
  <c r="R45" i="2"/>
  <c r="R84" i="2"/>
  <c r="T63" i="2"/>
  <c r="T76" i="2"/>
  <c r="D20" i="2"/>
  <c r="S27" i="2"/>
  <c r="R13" i="2"/>
  <c r="R22" i="2"/>
  <c r="V11" i="2"/>
  <c r="B15" i="2"/>
  <c r="T13" i="2"/>
  <c r="T22" i="2"/>
  <c r="V62" i="2" l="1"/>
  <c r="V48" i="2"/>
  <c r="U54" i="2"/>
  <c r="U52" i="2"/>
  <c r="U84" i="2"/>
  <c r="V83" i="2"/>
  <c r="U22" i="2"/>
  <c r="V81" i="2"/>
  <c r="U55" i="2"/>
  <c r="V76" i="2"/>
  <c r="U77" i="2"/>
  <c r="V69" i="2"/>
  <c r="V64" i="2"/>
  <c r="V44" i="2"/>
  <c r="V60" i="2"/>
  <c r="U76" i="2"/>
  <c r="U62" i="2"/>
  <c r="U26" i="2"/>
  <c r="U69" i="2"/>
  <c r="U68" i="2"/>
  <c r="V63" i="2"/>
  <c r="U11" i="2"/>
  <c r="U81" i="2"/>
  <c r="U20" i="2"/>
  <c r="U66" i="2"/>
  <c r="V65" i="2"/>
  <c r="V84" i="2"/>
  <c r="U48" i="2"/>
  <c r="U28" i="2"/>
  <c r="U18" i="2"/>
  <c r="U42" i="2"/>
  <c r="U78" i="2"/>
  <c r="T20" i="2"/>
  <c r="V20" i="2" s="1"/>
  <c r="U46" i="2"/>
  <c r="U17" i="2"/>
  <c r="V78" i="2"/>
  <c r="T19" i="2"/>
  <c r="T21" i="2"/>
  <c r="U60" i="2"/>
  <c r="V59" i="2"/>
  <c r="U58" i="2"/>
  <c r="V67" i="2"/>
  <c r="U12" i="2"/>
  <c r="V28" i="2"/>
  <c r="U67" i="2"/>
  <c r="V68" i="2"/>
  <c r="U80" i="2"/>
  <c r="R19" i="2"/>
  <c r="V47" i="2"/>
  <c r="V66" i="2"/>
  <c r="V71" i="2"/>
  <c r="U61" i="2"/>
  <c r="V52" i="2"/>
  <c r="V46" i="2"/>
  <c r="U85" i="2"/>
  <c r="V27" i="2"/>
  <c r="U59" i="2"/>
  <c r="U27" i="2"/>
  <c r="U75" i="2"/>
  <c r="V55" i="2"/>
  <c r="U79" i="2"/>
  <c r="U43" i="2"/>
  <c r="V43" i="2"/>
  <c r="U65" i="2"/>
  <c r="U70" i="2"/>
  <c r="U63" i="2"/>
  <c r="R21" i="2"/>
  <c r="V80" i="2"/>
  <c r="U47" i="2"/>
  <c r="U83" i="2"/>
  <c r="V77" i="2"/>
  <c r="V75" i="2"/>
  <c r="U51" i="2"/>
  <c r="U45" i="2"/>
  <c r="U53" i="2"/>
  <c r="U44" i="2"/>
  <c r="V79" i="2"/>
  <c r="V61" i="2"/>
  <c r="V45" i="2"/>
  <c r="U19" i="2"/>
  <c r="U82" i="2"/>
  <c r="V70" i="2"/>
  <c r="V53" i="2"/>
  <c r="V18" i="2"/>
  <c r="V22" i="2"/>
  <c r="U21" i="2"/>
  <c r="V13" i="2"/>
  <c r="T54" i="2"/>
  <c r="R54" i="2"/>
  <c r="V54" i="2" l="1"/>
  <c r="V19" i="2"/>
  <c r="V21" i="2"/>
</calcChain>
</file>

<file path=xl/sharedStrings.xml><?xml version="1.0" encoding="utf-8"?>
<sst xmlns="http://schemas.openxmlformats.org/spreadsheetml/2006/main" count="927" uniqueCount="208">
  <si>
    <t>Selected Area</t>
  </si>
  <si>
    <t>New York City</t>
  </si>
  <si>
    <t>Difference</t>
  </si>
  <si>
    <t>Number</t>
  </si>
  <si>
    <t>Percent</t>
  </si>
  <si>
    <t>Pctg. Pt.</t>
  </si>
  <si>
    <t>Estimate</t>
  </si>
  <si>
    <t>Total population</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</si>
  <si>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</si>
  <si>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</si>
  <si>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</si>
  <si>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</si>
  <si>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</si>
  <si>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</si>
  <si>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</si>
  <si>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</si>
  <si>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</si>
  <si>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</si>
  <si>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</si>
  <si>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</si>
  <si>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</si>
  <si>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</si>
  <si>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</si>
  <si>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</si>
  <si>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</si>
  <si>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</si>
  <si>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</si>
  <si>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</si>
  <si>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Under 18 years</t>
  </si>
  <si>
    <t>65 years and over</t>
  </si>
  <si>
    <t>Occupied housing units</t>
  </si>
  <si>
    <t>Population 5 years and over</t>
  </si>
  <si>
    <t>English only</t>
  </si>
  <si>
    <t>Language other than English</t>
  </si>
  <si>
    <t>Speak English less than "very well"</t>
  </si>
  <si>
    <t>Spanish or Spanish Creole</t>
  </si>
  <si>
    <t>French (incl. Patois, Cajun)</t>
  </si>
  <si>
    <t>French Creole</t>
  </si>
  <si>
    <t>Italian</t>
  </si>
  <si>
    <t>Portuguese or Portuguese Creole</t>
  </si>
  <si>
    <t>German</t>
  </si>
  <si>
    <t>Yiddish</t>
  </si>
  <si>
    <t>Other West Germanic languages</t>
  </si>
  <si>
    <t>Scandinavian languages</t>
  </si>
  <si>
    <t>Greek</t>
  </si>
  <si>
    <t>Russian</t>
  </si>
  <si>
    <t>Polish</t>
  </si>
  <si>
    <t>Serbo-Croatian</t>
  </si>
  <si>
    <t>Other Slavic languages</t>
  </si>
  <si>
    <t>Armenian</t>
  </si>
  <si>
    <t>Persian</t>
  </si>
  <si>
    <t>Gujarati</t>
  </si>
  <si>
    <t>Hindi</t>
  </si>
  <si>
    <t>Urdu</t>
  </si>
  <si>
    <t>Other Indic languages</t>
  </si>
  <si>
    <t>Other Indo-European languages</t>
  </si>
  <si>
    <t>Chinese</t>
  </si>
  <si>
    <t>Japanese</t>
  </si>
  <si>
    <t>Korean</t>
  </si>
  <si>
    <t>Mon-Khmer, Cambodian</t>
  </si>
  <si>
    <t>Hmong</t>
  </si>
  <si>
    <t>Thai</t>
  </si>
  <si>
    <t>Laotian</t>
  </si>
  <si>
    <t>Vietnamese</t>
  </si>
  <si>
    <t>Other Asian languages</t>
  </si>
  <si>
    <t>Tagalog</t>
  </si>
  <si>
    <t>Other Pacific Island languages</t>
  </si>
  <si>
    <t>Navajo</t>
  </si>
  <si>
    <t>Other Native North American languages</t>
  </si>
  <si>
    <t>Hungarian</t>
  </si>
  <si>
    <t>Arabic</t>
  </si>
  <si>
    <t>Hebrew</t>
  </si>
  <si>
    <t>African languages</t>
  </si>
  <si>
    <t>Other and unspecified languages</t>
  </si>
  <si>
    <t>Population 25 years and over</t>
  </si>
  <si>
    <t>Less than 9th grade</t>
  </si>
  <si>
    <t>9th to 12th grade, no diploma</t>
  </si>
  <si>
    <t>High school graduate (includes equivalency)</t>
  </si>
  <si>
    <t>Some college, no degree</t>
  </si>
  <si>
    <t>Associate's degree</t>
  </si>
  <si>
    <t>Bachelor's degree</t>
  </si>
  <si>
    <t>Graduate or professional degree</t>
  </si>
  <si>
    <t>Less than high school graduate</t>
  </si>
  <si>
    <t>Bachelor's degree or higher</t>
  </si>
  <si>
    <t>Total Population, 2006-2010</t>
  </si>
  <si>
    <t>Total Population, 2012-2016</t>
  </si>
  <si>
    <t>5 to 19 years</t>
  </si>
  <si>
    <t>20 to 39 years</t>
  </si>
  <si>
    <t>40 to 64 years</t>
  </si>
  <si>
    <t>Median age (years)</t>
  </si>
  <si>
    <t>MOE</t>
  </si>
  <si>
    <t>CV</t>
  </si>
  <si>
    <t>Brooklyn</t>
  </si>
  <si>
    <t>Percent Change</t>
  </si>
  <si>
    <t>Owner Occupied Units</t>
  </si>
  <si>
    <t>Renter Occupied Units</t>
  </si>
  <si>
    <t>Occupied Housing Units</t>
  </si>
  <si>
    <t>Average Household Size</t>
  </si>
  <si>
    <t>Civilian employed population 16 years and over</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</si>
  <si>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</si>
  <si>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</si>
  <si>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</si>
  <si>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</si>
  <si>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</si>
  <si>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</si>
  <si>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</si>
  <si>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</si>
  <si>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</si>
  <si>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</si>
  <si>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</si>
  <si>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</si>
  <si>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</si>
  <si>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Total households</t>
  </si>
  <si>
    <t>Household income of less than $10,000</t>
  </si>
  <si>
    <t>$10,000 to $14,999</t>
  </si>
  <si>
    <t>$15,000 to $24,999</t>
  </si>
  <si>
    <t>$25,000 to $34,999</t>
  </si>
  <si>
    <t>$35,000 to $49,999</t>
  </si>
  <si>
    <t>$50,000 to $74,999</t>
  </si>
  <si>
    <t>$75,000 to $99,999</t>
  </si>
  <si>
    <t>$100,000 to $149,999</t>
  </si>
  <si>
    <t>$150,000 to $199,999</t>
  </si>
  <si>
    <t>$200,000 or more</t>
  </si>
  <si>
    <t>Median household income (dollars)</t>
  </si>
  <si>
    <t/>
  </si>
  <si>
    <t>All Other Languages</t>
  </si>
  <si>
    <t>Source: U.S. Census Bureau, 2012-2016 American Community Survey—Summary File</t>
  </si>
  <si>
    <t>Source: U.S. Census Bureau, 2006-2010 and 2012-2016 American Community Survey—Summary File</t>
  </si>
  <si>
    <t>Study Area</t>
  </si>
  <si>
    <t>2006-2010</t>
  </si>
  <si>
    <t>2012-2016</t>
  </si>
  <si>
    <t>Change, 2006-2010 to 2012-2016</t>
  </si>
  <si>
    <t>Family households (families)</t>
  </si>
  <si>
    <t>With own children under 18 years</t>
  </si>
  <si>
    <t>Married-couple family</t>
  </si>
  <si>
    <t>Male householder, no wife present, family</t>
  </si>
  <si>
    <t>Female householder, no husband present, family</t>
  </si>
  <si>
    <t>Nonfamily households</t>
  </si>
  <si>
    <t>Householder living alone</t>
  </si>
  <si>
    <t>Households with one or more people under 18 years</t>
  </si>
  <si>
    <t>Households with one or more people 65 years and over</t>
  </si>
  <si>
    <t>Households with Social Security</t>
  </si>
  <si>
    <t>Households with retirement income</t>
  </si>
  <si>
    <t>Households with Supplemental Security Income</t>
  </si>
  <si>
    <t>Households with cash public assistance income</t>
  </si>
  <si>
    <t>Households with Food Stamp/SNAP benefits in the past 12 months</t>
  </si>
  <si>
    <t>Family households</t>
  </si>
  <si>
    <t>Family income of less than $10,000</t>
  </si>
  <si>
    <t> Show Reliability Data</t>
  </si>
  <si>
    <t>Percent </t>
  </si>
  <si>
    <t>MOE </t>
  </si>
  <si>
    <t>CV </t>
  </si>
  <si>
    <t>Median age (years) </t>
  </si>
  <si>
    <t>Owner-occupied</t>
  </si>
  <si>
    <t>Renter-occupied</t>
  </si>
  <si>
    <t>Average household size of owner-occupied unit </t>
  </si>
  <si>
    <t>Average household size of renter-occupied unit </t>
  </si>
  <si>
    <t>Average household size </t>
  </si>
  <si>
    <t>Average family size </t>
  </si>
  <si>
    <t>Median household income (dollars) </t>
  </si>
  <si>
    <t>Mean household income (dollars) </t>
  </si>
  <si>
    <t>Median family income (dollars) </t>
  </si>
  <si>
    <t>Median nonfamily income (dollars) </t>
  </si>
  <si>
    <t>Per capita income (dollars) </t>
  </si>
  <si>
    <t>Testing for reliable change (to show number)</t>
  </si>
  <si>
    <t>Testing for significance of change (to show direction of change)</t>
  </si>
  <si>
    <t>Testing Statistical Significance of Difference</t>
  </si>
  <si>
    <t>Study area &amp; NYC 
(not sig = ** )</t>
  </si>
  <si>
    <t>Pctg Pt</t>
  </si>
  <si>
    <t>Some college</t>
  </si>
  <si>
    <t xml:space="preserve">Collapsed Categories: </t>
  </si>
  <si>
    <t>Source: U.S. Census Bureau, 2011-2015 American Community Survey—Summary File</t>
  </si>
  <si>
    <t>Source to use on rest of slides</t>
  </si>
  <si>
    <t>To add MOE error bars to chart:</t>
  </si>
  <si>
    <t>Chart– Design– Add chart element– more error bar options – error amount –custom specify value – select percent MOE column for both positive and negative values</t>
  </si>
  <si>
    <t>Boro</t>
  </si>
  <si>
    <t>Study area &amp; Boro 
(not sig = * )</t>
  </si>
  <si>
    <t>No Statistically Significant Difference w/ Boro or NYC (***)</t>
  </si>
  <si>
    <t>*Reselect data to exclude null values from chart</t>
  </si>
  <si>
    <t>To paste new data from PFF:
1. Unmerge all cells in header rows
2. Paste data in "Show Reliability Data" cell</t>
  </si>
  <si>
    <t>Profile and Table:</t>
  </si>
  <si>
    <t>Demographic Profile, Age and Sex</t>
  </si>
  <si>
    <r>
      <t>✔</t>
    </r>
    <r>
      <rPr>
        <sz val="14"/>
        <color theme="1"/>
        <rFont val="Calibri"/>
        <family val="2"/>
        <scheme val="minor"/>
      </rPr>
      <t>Change Over Time (2006-2010 to 2012-2016)
✔Show Reliability Data</t>
    </r>
  </si>
  <si>
    <t>Settings:</t>
  </si>
  <si>
    <t>Compare to: New York City</t>
  </si>
  <si>
    <t>Compare to: Borough</t>
  </si>
  <si>
    <t>Borough</t>
  </si>
  <si>
    <r>
      <t>✔</t>
    </r>
    <r>
      <rPr>
        <sz val="14"/>
        <color theme="1"/>
        <rFont val="Calibri"/>
        <family val="2"/>
        <scheme val="minor"/>
      </rPr>
      <t>2012-2016 American Community Survey (ACS)
✔Show Reliability Data</t>
    </r>
  </si>
  <si>
    <t>Study Area Only</t>
  </si>
  <si>
    <t>Social Profile, Household Type</t>
  </si>
  <si>
    <t>Social Profile, Language Spoken at Home</t>
  </si>
  <si>
    <t>Housing Profile, Housing Tenure</t>
  </si>
  <si>
    <t>Social Profile, Educational Attainment</t>
  </si>
  <si>
    <t>Economic Profile, Industry</t>
  </si>
  <si>
    <t>Economic Profile, Income and Benefits</t>
  </si>
  <si>
    <t>This worksheet is designed to make it even easier to go from your study area's NYC Population Factfinder profile to the clear, concise demographic profile presentation featured the Guide to Planning Resources.</t>
  </si>
  <si>
    <t>***PASTE NEW DATA FOR ALL TABLES BEFORE CONSULTING OUTPUT SHEETS***</t>
  </si>
  <si>
    <t xml:space="preserve">LINK FOR YOUR STUDY AREA: https://popfactfinder.planning.nyc.gov/profile/417/demographic?reliability=true </t>
  </si>
  <si>
    <t>Download the example presentation</t>
  </si>
  <si>
    <t>Source to use on slide 1 - "Population &amp; Age"</t>
  </si>
  <si>
    <t>Source to use on slide 3 - "Languages Spoken at Home"</t>
  </si>
  <si>
    <t>1. Population &amp; Age</t>
  </si>
  <si>
    <t>2. Household Characteristics</t>
  </si>
  <si>
    <t>3. Languages Spoken at Home</t>
  </si>
  <si>
    <t>4. Educational Attainment</t>
  </si>
  <si>
    <t>5. Workers by Industry</t>
  </si>
  <si>
    <t>6. Household Income</t>
  </si>
  <si>
    <t>Demographic and Socio-Economic Data for Study Area, Borough, New York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</si>
</sst>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
    <numFmt numFmtId="167" formatCode="&quot;$&quot;#,##0"/>
  </numFmts>
  <fonts count="15" x14ac:knownFonts="1">
    <font>
      <sz val="11"/>
      <color theme="1"/>
      <name val="Calibri"/>
      <family val="2"/>
      <scheme val="minor"/>
    </font>
    <font>
      <b/>
      <sz val="11"/>
      <color theme="1"/>
      <name val="Calibri"/>
      <family val="2"/>
      <scheme val="minor"/>
    </font>
    <font>
      <sz val="11"/>
      <color indexed="8"/>
      <name val="Calibri"/>
      <family val="2"/>
    </font>
    <font>
      <sz val="9"/>
      <color theme="1"/>
      <name val="Calibri"/>
      <family val="2"/>
      <scheme val="minor"/>
    </font>
    <font>
      <b/>
      <sz val="9"/>
      <color theme="1"/>
      <name val="Calibri"/>
      <family val="2"/>
      <scheme val="minor"/>
    </font>
    <font>
      <sz val="9"/>
      <name val="Calibri"/>
      <family val="2"/>
      <scheme val="minor"/>
    </font>
    <font>
      <i/>
      <sz val="9"/>
      <color theme="1"/>
      <name val="Calibri"/>
      <family val="2"/>
      <scheme val="minor"/>
    </font>
    <font>
      <b/>
      <sz val="9"/>
      <color rgb="FFAE561F"/>
      <name val="Calibri"/>
      <family val="2"/>
      <scheme val="minor"/>
    </font>
    <font>
      <sz val="9"/>
      <color rgb="FFCACACA"/>
      <name val="Calibri"/>
      <family val="2"/>
      <scheme val="minor"/>
    </font>
    <font>
      <b/>
      <sz val="10"/>
      <color rgb="FFC00000"/>
      <name val="Arial"/>
      <family val="2"/>
    </font>
    <font>
      <b/>
      <sz val="14"/>
      <color theme="1"/>
      <name val="Calibri"/>
      <family val="2"/>
      <scheme val="minor"/>
    </font>
    <font>
      <sz val="14"/>
      <color theme="1"/>
      <name val="Calibri"/>
      <family val="2"/>
      <scheme val="minor"/>
    </font>
    <font>
      <sz val="14"/>
      <color theme="1"/>
      <name val="Segoe UI Symbol"/>
      <family val="2"/>
    </font>
    <font>
      <b/>
      <sz val="16"/>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rgb="FFF1F1F1"/>
        <bgColor indexed="64"/>
      </patternFill>
    </fill>
    <fill>
      <patternFill patternType="solid">
        <fgColor theme="1"/>
        <bgColor indexed="64"/>
      </patternFill>
    </fill>
    <fill>
      <patternFill patternType="solid">
        <fgColor rgb="FFFFC99D"/>
        <bgColor indexed="64"/>
      </patternFill>
    </fill>
    <fill>
      <patternFill patternType="solid">
        <fgColor rgb="FFDA6A27"/>
        <bgColor indexed="64"/>
      </patternFill>
    </fill>
  </fills>
  <borders count="2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medium">
        <color rgb="FFCACACA"/>
      </right>
      <top style="medium">
        <color rgb="FFCACACA"/>
      </top>
      <bottom style="medium">
        <color rgb="FFCACACA"/>
      </bottom>
      <diagonal/>
    </border>
    <border>
      <left/>
      <right style="medium">
        <color rgb="FFCACACA"/>
      </right>
      <top style="medium">
        <color rgb="FFCACACA"/>
      </top>
      <bottom/>
      <diagonal/>
    </border>
    <border>
      <left/>
      <right style="medium">
        <color rgb="FFCACACA"/>
      </right>
      <top/>
      <bottom/>
      <diagonal/>
    </border>
    <border>
      <left/>
      <right style="medium">
        <color rgb="FFCACACA"/>
      </right>
      <top/>
      <bottom style="medium">
        <color rgb="FFCACACA"/>
      </bottom>
      <diagonal/>
    </border>
    <border>
      <left style="medium">
        <color rgb="FFCACACA"/>
      </left>
      <right style="medium">
        <color rgb="FFCACACA"/>
      </right>
      <top style="medium">
        <color rgb="FFCACACA"/>
      </top>
      <bottom style="medium">
        <color rgb="FFCACACA"/>
      </bottom>
      <diagonal/>
    </border>
    <border>
      <left style="medium">
        <color rgb="FFCACACA"/>
      </left>
      <right/>
      <top style="medium">
        <color rgb="FFCACACA"/>
      </top>
      <bottom style="medium">
        <color rgb="FFCACACA"/>
      </bottom>
      <diagonal/>
    </border>
    <border>
      <left/>
      <right/>
      <top style="medium">
        <color rgb="FFCACACA"/>
      </top>
      <bottom style="medium">
        <color rgb="FFCACACA"/>
      </bottom>
      <diagonal/>
    </border>
    <border>
      <left style="medium">
        <color rgb="FFCACACA"/>
      </left>
      <right/>
      <top/>
      <bottom/>
      <diagonal/>
    </border>
  </borders>
  <cellStyleXfs count="3">
    <xf numFmtId="0" fontId="0" fillId="0" borderId="0"/>
    <xf numFmtId="0" fontId="2" fillId="0" borderId="0"/>
    <xf numFmtId="0" fontId="14" fillId="0" borderId="0" applyNumberFormat="0" applyFill="0" applyBorder="0" applyAlignment="0" applyProtection="0"/>
  </cellStyleXfs>
  <cellXfs count="256">
    <xf numFmtId="0" fontId="0" fillId="0" borderId="0" xfId="0"/>
    <xf numFmtId="0" fontId="1" fillId="0" borderId="0" xfId="0" applyFont="1"/>
    <xf numFmtId="0" fontId="3" fillId="0" borderId="0" xfId="0" applyFont="1"/>
    <xf numFmtId="3" fontId="3" fillId="0" borderId="0" xfId="0" applyNumberFormat="1" applyFont="1"/>
    <xf numFmtId="3" fontId="3" fillId="0" borderId="6" xfId="0" applyNumberFormat="1" applyFont="1" applyBorder="1" applyAlignment="1">
      <alignment horizontal="right"/>
    </xf>
    <xf numFmtId="3" fontId="3" fillId="0" borderId="1" xfId="0" applyNumberFormat="1" applyFont="1" applyBorder="1" applyAlignment="1">
      <alignment horizontal="right"/>
    </xf>
    <xf numFmtId="3" fontId="3" fillId="0" borderId="0" xfId="0" applyNumberFormat="1" applyFont="1" applyBorder="1" applyAlignment="1">
      <alignment horizontal="right"/>
    </xf>
    <xf numFmtId="164" fontId="3" fillId="0" borderId="0" xfId="0" applyNumberFormat="1" applyFont="1"/>
    <xf numFmtId="164" fontId="3" fillId="0" borderId="0" xfId="0" applyNumberFormat="1" applyFont="1" applyBorder="1" applyAlignment="1">
      <alignment horizontal="right"/>
    </xf>
    <xf numFmtId="0" fontId="3" fillId="0" borderId="0" xfId="0" applyFont="1" applyFill="1"/>
    <xf numFmtId="3" fontId="3" fillId="0" borderId="13" xfId="0" applyNumberFormat="1" applyFont="1" applyBorder="1" applyAlignment="1">
      <alignment horizontal="right"/>
    </xf>
    <xf numFmtId="3" fontId="3" fillId="0" borderId="4" xfId="0" applyNumberFormat="1" applyFont="1" applyBorder="1" applyAlignment="1">
      <alignment horizontal="right"/>
    </xf>
    <xf numFmtId="164" fontId="3" fillId="0" borderId="4" xfId="0" applyNumberFormat="1" applyFont="1" applyBorder="1" applyAlignment="1">
      <alignment horizontal="right"/>
    </xf>
    <xf numFmtId="3" fontId="3" fillId="0" borderId="0" xfId="0" applyNumberFormat="1" applyFont="1" applyBorder="1"/>
    <xf numFmtId="164" fontId="3" fillId="0" borderId="0" xfId="0" applyNumberFormat="1" applyFont="1" applyBorder="1"/>
    <xf numFmtId="165" fontId="3" fillId="0" borderId="0" xfId="0" applyNumberFormat="1" applyFont="1" applyBorder="1"/>
    <xf numFmtId="3" fontId="3" fillId="0" borderId="1" xfId="0" applyNumberFormat="1" applyFont="1" applyBorder="1"/>
    <xf numFmtId="165" fontId="3" fillId="0" borderId="1" xfId="0" applyNumberFormat="1" applyFont="1" applyBorder="1"/>
    <xf numFmtId="0" fontId="3" fillId="0" borderId="0" xfId="0" applyFont="1" applyAlignment="1">
      <alignment wrapText="1"/>
    </xf>
    <xf numFmtId="3" fontId="3" fillId="0" borderId="13" xfId="0" applyNumberFormat="1" applyFont="1" applyBorder="1"/>
    <xf numFmtId="165" fontId="3" fillId="0" borderId="13" xfId="0" applyNumberFormat="1" applyFont="1" applyBorder="1"/>
    <xf numFmtId="4" fontId="3" fillId="0" borderId="13" xfId="0" applyNumberFormat="1" applyFont="1" applyBorder="1"/>
    <xf numFmtId="4" fontId="3" fillId="0" borderId="0" xfId="0" applyNumberFormat="1" applyFont="1" applyBorder="1"/>
    <xf numFmtId="4" fontId="3" fillId="0" borderId="13" xfId="0" applyNumberFormat="1" applyFont="1" applyFill="1" applyBorder="1"/>
    <xf numFmtId="4" fontId="3" fillId="0" borderId="0" xfId="0" applyNumberFormat="1" applyFont="1" applyFill="1" applyBorder="1"/>
    <xf numFmtId="165" fontId="3" fillId="0" borderId="0" xfId="0" applyNumberFormat="1" applyFont="1" applyFill="1" applyBorder="1"/>
    <xf numFmtId="166" fontId="3" fillId="0" borderId="14" xfId="0" applyNumberFormat="1" applyFont="1" applyBorder="1"/>
    <xf numFmtId="166" fontId="3" fillId="0" borderId="0" xfId="0" applyNumberFormat="1" applyFont="1"/>
    <xf numFmtId="166" fontId="3" fillId="0" borderId="7" xfId="0" applyNumberFormat="1" applyFont="1" applyBorder="1" applyAlignment="1">
      <alignment horizontal="right"/>
    </xf>
    <xf numFmtId="166" fontId="3" fillId="0" borderId="0" xfId="0" applyNumberFormat="1" applyFont="1" applyBorder="1" applyAlignment="1">
      <alignment horizontal="right"/>
    </xf>
    <xf numFmtId="166" fontId="3" fillId="0" borderId="14" xfId="0" applyNumberFormat="1" applyFont="1" applyBorder="1" applyAlignment="1">
      <alignment horizontal="right"/>
    </xf>
    <xf numFmtId="166" fontId="3" fillId="0" borderId="0" xfId="0" applyNumberFormat="1" applyFont="1" applyBorder="1"/>
    <xf numFmtId="166" fontId="3" fillId="0" borderId="0" xfId="0" applyNumberFormat="1" applyFont="1" applyFill="1" applyBorder="1"/>
    <xf numFmtId="166" fontId="3" fillId="0" borderId="14" xfId="0" applyNumberFormat="1" applyFont="1" applyFill="1" applyBorder="1"/>
    <xf numFmtId="3" fontId="3" fillId="0" borderId="3" xfId="0" applyNumberFormat="1" applyFont="1" applyBorder="1" applyAlignment="1">
      <alignment horizontal="right"/>
    </xf>
    <xf numFmtId="166" fontId="3" fillId="0" borderId="4" xfId="0" applyNumberFormat="1" applyFont="1" applyBorder="1" applyAlignment="1">
      <alignment horizontal="right"/>
    </xf>
    <xf numFmtId="166" fontId="3" fillId="0" borderId="5" xfId="0" applyNumberFormat="1" applyFont="1" applyBorder="1" applyAlignment="1">
      <alignment horizontal="right"/>
    </xf>
    <xf numFmtId="164" fontId="3" fillId="0" borderId="0" xfId="0" applyNumberFormat="1" applyFont="1" applyBorder="1" applyAlignment="1">
      <alignment horizontal="left"/>
    </xf>
    <xf numFmtId="164" fontId="3" fillId="0" borderId="13" xfId="0" applyNumberFormat="1" applyFont="1" applyBorder="1" applyAlignment="1">
      <alignment horizontal="left"/>
    </xf>
    <xf numFmtId="164" fontId="3" fillId="0" borderId="13" xfId="0" applyNumberFormat="1" applyFont="1" applyBorder="1" applyAlignment="1"/>
    <xf numFmtId="164" fontId="3" fillId="0" borderId="0" xfId="0" applyNumberFormat="1" applyFont="1" applyBorder="1" applyAlignment="1"/>
    <xf numFmtId="3" fontId="5" fillId="0" borderId="13" xfId="0" applyNumberFormat="1" applyFont="1" applyFill="1" applyBorder="1" applyAlignment="1">
      <alignment horizontal="right"/>
    </xf>
    <xf numFmtId="3" fontId="5" fillId="0" borderId="0" xfId="0" applyNumberFormat="1" applyFont="1" applyFill="1" applyBorder="1" applyAlignment="1">
      <alignment horizontal="right"/>
    </xf>
    <xf numFmtId="165" fontId="5" fillId="0" borderId="0" xfId="0" applyNumberFormat="1" applyFont="1" applyFill="1" applyBorder="1" applyAlignment="1">
      <alignment horizontal="right"/>
    </xf>
    <xf numFmtId="3" fontId="3" fillId="0" borderId="13" xfId="0" applyNumberFormat="1" applyFont="1" applyFill="1" applyBorder="1"/>
    <xf numFmtId="3" fontId="3" fillId="0" borderId="0" xfId="0" applyNumberFormat="1" applyFont="1" applyFill="1" applyBorder="1"/>
    <xf numFmtId="164" fontId="3" fillId="0" borderId="0" xfId="0" applyNumberFormat="1" applyFont="1" applyFill="1" applyBorder="1"/>
    <xf numFmtId="3" fontId="3" fillId="0" borderId="6" xfId="0" applyNumberFormat="1" applyFont="1" applyBorder="1"/>
    <xf numFmtId="166" fontId="3" fillId="0" borderId="1" xfId="0" applyNumberFormat="1" applyFont="1" applyBorder="1"/>
    <xf numFmtId="166" fontId="3" fillId="0" borderId="7" xfId="0" applyNumberFormat="1" applyFont="1" applyBorder="1"/>
    <xf numFmtId="164" fontId="3" fillId="0" borderId="1" xfId="0" applyNumberFormat="1" applyFont="1" applyBorder="1"/>
    <xf numFmtId="3" fontId="4" fillId="0" borderId="19" xfId="0" applyNumberFormat="1" applyFont="1" applyBorder="1" applyAlignment="1">
      <alignment horizontal="right" wrapText="1"/>
    </xf>
    <xf numFmtId="164" fontId="4" fillId="0" borderId="19" xfId="0" applyNumberFormat="1" applyFont="1" applyBorder="1" applyAlignment="1">
      <alignment horizontal="right" wrapText="1"/>
    </xf>
    <xf numFmtId="166" fontId="4" fillId="0" borderId="19" xfId="0" applyNumberFormat="1" applyFont="1" applyBorder="1" applyAlignment="1">
      <alignment horizontal="right" wrapText="1"/>
    </xf>
    <xf numFmtId="0" fontId="4" fillId="0" borderId="19" xfId="0" applyFont="1" applyBorder="1" applyAlignment="1">
      <alignment horizontal="right" wrapText="1"/>
    </xf>
    <xf numFmtId="0" fontId="3" fillId="0" borderId="0" xfId="0" applyFont="1" applyAlignment="1">
      <alignment vertical="center" wrapText="1"/>
    </xf>
    <xf numFmtId="3" fontId="3" fillId="0" borderId="22" xfId="0" applyNumberFormat="1" applyFont="1" applyBorder="1" applyAlignment="1">
      <alignment horizontal="right" vertical="center" wrapText="1"/>
    </xf>
    <xf numFmtId="3" fontId="3" fillId="0" borderId="0" xfId="0" applyNumberFormat="1" applyFont="1" applyAlignment="1">
      <alignment horizontal="right" vertical="center" wrapText="1"/>
    </xf>
    <xf numFmtId="164" fontId="3" fillId="0" borderId="0" xfId="0" applyNumberFormat="1" applyFont="1" applyAlignment="1">
      <alignment horizontal="right" vertical="center" wrapText="1"/>
    </xf>
    <xf numFmtId="166" fontId="3" fillId="0" borderId="0" xfId="0" applyNumberFormat="1" applyFont="1" applyAlignment="1">
      <alignment horizontal="right" vertical="center" wrapText="1"/>
    </xf>
    <xf numFmtId="3" fontId="8" fillId="0" borderId="22" xfId="0" applyNumberFormat="1" applyFont="1" applyBorder="1" applyAlignment="1">
      <alignment horizontal="right" vertical="center" wrapText="1"/>
    </xf>
    <xf numFmtId="3" fontId="8" fillId="0" borderId="0" xfId="0" applyNumberFormat="1" applyFont="1" applyAlignment="1">
      <alignment horizontal="right" vertical="center" wrapText="1"/>
    </xf>
    <xf numFmtId="166"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0" fontId="3" fillId="2" borderId="0" xfId="0" applyFont="1" applyFill="1" applyAlignment="1">
      <alignment vertical="center" wrapText="1"/>
    </xf>
    <xf numFmtId="3" fontId="3" fillId="2" borderId="22" xfId="0" applyNumberFormat="1" applyFont="1" applyFill="1" applyBorder="1" applyAlignment="1">
      <alignment horizontal="right" vertical="center" wrapText="1"/>
    </xf>
    <xf numFmtId="3" fontId="3" fillId="2" borderId="0" xfId="0" applyNumberFormat="1" applyFont="1" applyFill="1" applyAlignment="1">
      <alignment horizontal="right" vertical="center" wrapText="1"/>
    </xf>
    <xf numFmtId="164" fontId="3" fillId="2" borderId="0" xfId="0" applyNumberFormat="1" applyFont="1" applyFill="1" applyAlignment="1">
      <alignment horizontal="right" vertical="center" wrapText="1"/>
    </xf>
    <xf numFmtId="166" fontId="3" fillId="2" borderId="0" xfId="0" applyNumberFormat="1" applyFont="1" applyFill="1" applyAlignment="1">
      <alignment horizontal="right" vertical="center" wrapText="1"/>
    </xf>
    <xf numFmtId="3" fontId="8" fillId="2" borderId="22" xfId="0" applyNumberFormat="1" applyFont="1" applyFill="1" applyBorder="1" applyAlignment="1">
      <alignment horizontal="right" vertical="center" wrapText="1"/>
    </xf>
    <xf numFmtId="3" fontId="8" fillId="2" borderId="0" xfId="0" applyNumberFormat="1" applyFont="1" applyFill="1" applyAlignment="1">
      <alignment horizontal="right" vertical="center" wrapText="1"/>
    </xf>
    <xf numFmtId="166" fontId="8" fillId="2" borderId="0" xfId="0" applyNumberFormat="1" applyFont="1" applyFill="1" applyAlignment="1">
      <alignment horizontal="right" vertical="center" wrapText="1"/>
    </xf>
    <xf numFmtId="164" fontId="8" fillId="2" borderId="0" xfId="0" applyNumberFormat="1" applyFont="1" applyFill="1" applyAlignment="1">
      <alignment horizontal="right" vertical="center" wrapText="1"/>
    </xf>
    <xf numFmtId="165" fontId="3" fillId="0" borderId="22" xfId="0" applyNumberFormat="1" applyFont="1" applyBorder="1" applyAlignment="1">
      <alignment horizontal="right" vertical="center" wrapText="1"/>
    </xf>
    <xf numFmtId="165" fontId="3" fillId="0" borderId="0" xfId="0" applyNumberFormat="1" applyFont="1" applyAlignment="1">
      <alignment horizontal="right" vertical="center" wrapText="1"/>
    </xf>
    <xf numFmtId="0" fontId="4" fillId="0" borderId="0" xfId="0" applyFont="1" applyAlignment="1">
      <alignment vertical="center" wrapText="1"/>
    </xf>
    <xf numFmtId="0" fontId="4" fillId="0" borderId="0" xfId="0" applyFont="1" applyAlignment="1">
      <alignment horizontal="center" vertical="center" wrapText="1"/>
    </xf>
    <xf numFmtId="4" fontId="3" fillId="0" borderId="22" xfId="0" applyNumberFormat="1" applyFont="1" applyBorder="1" applyAlignment="1">
      <alignment horizontal="right" vertical="center" wrapText="1"/>
    </xf>
    <xf numFmtId="4" fontId="3" fillId="0" borderId="0" xfId="0" applyNumberFormat="1" applyFont="1" applyAlignment="1">
      <alignment horizontal="right" vertical="center" wrapText="1"/>
    </xf>
    <xf numFmtId="4" fontId="3" fillId="2" borderId="22" xfId="0" applyNumberFormat="1" applyFont="1" applyFill="1" applyBorder="1" applyAlignment="1">
      <alignment horizontal="right" vertical="center" wrapText="1"/>
    </xf>
    <xf numFmtId="4" fontId="3" fillId="2" borderId="0" xfId="0" applyNumberFormat="1" applyFont="1" applyFill="1" applyAlignment="1">
      <alignment horizontal="right" vertical="center" wrapText="1"/>
    </xf>
    <xf numFmtId="0" fontId="4" fillId="0" borderId="0" xfId="0" applyFont="1" applyAlignment="1">
      <alignment vertical="center"/>
    </xf>
    <xf numFmtId="0" fontId="4" fillId="0" borderId="0" xfId="0" applyFont="1" applyAlignment="1">
      <alignment horizontal="center" vertical="center"/>
    </xf>
    <xf numFmtId="0" fontId="3" fillId="0" borderId="0" xfId="0" applyFont="1" applyAlignment="1">
      <alignment vertical="center"/>
    </xf>
    <xf numFmtId="166" fontId="3" fillId="0" borderId="1" xfId="0" applyNumberFormat="1" applyFont="1" applyBorder="1" applyAlignment="1">
      <alignment horizontal="right"/>
    </xf>
    <xf numFmtId="165" fontId="3" fillId="2" borderId="22" xfId="0" applyNumberFormat="1" applyFont="1" applyFill="1" applyBorder="1" applyAlignment="1">
      <alignment horizontal="right" vertical="center" wrapText="1"/>
    </xf>
    <xf numFmtId="165" fontId="3" fillId="2" borderId="0" xfId="0" applyNumberFormat="1" applyFont="1" applyFill="1" applyAlignment="1">
      <alignment horizontal="right" vertical="center" wrapText="1"/>
    </xf>
    <xf numFmtId="165" fontId="8" fillId="0" borderId="22" xfId="0" applyNumberFormat="1" applyFont="1" applyBorder="1" applyAlignment="1">
      <alignment horizontal="right" vertical="center" wrapText="1"/>
    </xf>
    <xf numFmtId="165" fontId="8" fillId="0" borderId="0" xfId="0" applyNumberFormat="1" applyFont="1" applyAlignment="1">
      <alignment horizontal="right" vertical="center" wrapText="1"/>
    </xf>
    <xf numFmtId="164" fontId="3" fillId="0" borderId="13" xfId="0" applyNumberFormat="1" applyFont="1" applyBorder="1" applyAlignment="1">
      <alignment horizontal="right" wrapText="1"/>
    </xf>
    <xf numFmtId="164" fontId="3" fillId="0" borderId="0" xfId="0" applyNumberFormat="1" applyFont="1" applyBorder="1" applyAlignment="1">
      <alignment horizontal="right" wrapText="1"/>
    </xf>
    <xf numFmtId="164" fontId="3" fillId="0" borderId="3" xfId="0" applyNumberFormat="1" applyFont="1" applyBorder="1" applyAlignment="1">
      <alignment horizontal="right" wrapText="1"/>
    </xf>
    <xf numFmtId="0" fontId="3" fillId="0" borderId="5" xfId="0" applyFont="1" applyBorder="1" applyAlignment="1">
      <alignment horizontal="right"/>
    </xf>
    <xf numFmtId="0" fontId="3" fillId="0" borderId="14" xfId="0" applyFont="1" applyBorder="1" applyAlignment="1">
      <alignment horizontal="right"/>
    </xf>
    <xf numFmtId="164" fontId="3" fillId="0" borderId="6" xfId="0" applyNumberFormat="1" applyFont="1" applyBorder="1" applyAlignment="1">
      <alignment horizontal="right" wrapText="1"/>
    </xf>
    <xf numFmtId="0" fontId="3" fillId="0" borderId="7" xfId="0" applyFont="1" applyBorder="1" applyAlignment="1">
      <alignment horizontal="right"/>
    </xf>
    <xf numFmtId="0" fontId="3" fillId="0" borderId="0" xfId="0" applyFont="1" applyFill="1" applyBorder="1" applyAlignment="1">
      <alignment horizontal="center"/>
    </xf>
    <xf numFmtId="0" fontId="4" fillId="0" borderId="0" xfId="0" applyFont="1" applyFill="1" applyBorder="1" applyAlignment="1">
      <alignment horizontal="center" wrapText="1"/>
    </xf>
    <xf numFmtId="0" fontId="4" fillId="0" borderId="0" xfId="0" applyFont="1" applyFill="1" applyBorder="1" applyAlignment="1">
      <alignment horizontal="right" wrapText="1"/>
    </xf>
    <xf numFmtId="164" fontId="8" fillId="0" borderId="0" xfId="0" applyNumberFormat="1" applyFont="1" applyFill="1" applyAlignment="1">
      <alignment horizontal="right" vertical="center" wrapText="1"/>
    </xf>
    <xf numFmtId="164" fontId="3" fillId="0" borderId="0" xfId="0" applyNumberFormat="1" applyFont="1" applyFill="1" applyAlignment="1">
      <alignment horizontal="right" vertical="center" wrapText="1"/>
    </xf>
    <xf numFmtId="0" fontId="4" fillId="0" borderId="0" xfId="0" applyFont="1" applyFill="1" applyAlignment="1">
      <alignment vertical="center" wrapText="1"/>
    </xf>
    <xf numFmtId="0" fontId="4" fillId="0" borderId="0" xfId="0" applyFont="1" applyFill="1" applyAlignment="1">
      <alignment horizontal="center" vertical="center" wrapText="1"/>
    </xf>
    <xf numFmtId="0" fontId="3" fillId="0" borderId="0" xfId="0" applyFont="1" applyFill="1" applyAlignment="1">
      <alignment vertical="center" wrapText="1"/>
    </xf>
    <xf numFmtId="0" fontId="4" fillId="0" borderId="0" xfId="0" applyFont="1" applyFill="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4" fillId="0" borderId="0" xfId="0" applyFont="1" applyFill="1" applyAlignment="1">
      <alignment horizontal="center"/>
    </xf>
    <xf numFmtId="0" fontId="3" fillId="0" borderId="0" xfId="0" applyFont="1" applyAlignment="1">
      <alignment horizontal="right" vertical="center" wrapText="1"/>
    </xf>
    <xf numFmtId="0" fontId="3" fillId="2" borderId="0" xfId="0" applyFont="1" applyFill="1" applyAlignment="1">
      <alignment horizontal="right" vertical="center" wrapText="1"/>
    </xf>
    <xf numFmtId="0" fontId="4" fillId="0" borderId="0" xfId="0" applyFont="1"/>
    <xf numFmtId="0" fontId="4" fillId="0" borderId="0" xfId="0" applyFont="1" applyFill="1"/>
    <xf numFmtId="3" fontId="4" fillId="0" borderId="0" xfId="0" applyNumberFormat="1" applyFont="1"/>
    <xf numFmtId="165" fontId="8" fillId="2" borderId="22" xfId="0" applyNumberFormat="1" applyFont="1" applyFill="1" applyBorder="1" applyAlignment="1">
      <alignment horizontal="right" vertical="center" wrapText="1"/>
    </xf>
    <xf numFmtId="165" fontId="8" fillId="2" borderId="0" xfId="0" applyNumberFormat="1" applyFont="1" applyFill="1" applyAlignment="1">
      <alignment horizontal="right" vertical="center" wrapText="1"/>
    </xf>
    <xf numFmtId="164" fontId="4" fillId="0" borderId="0" xfId="0" applyNumberFormat="1" applyFont="1"/>
    <xf numFmtId="166" fontId="4" fillId="0" borderId="0" xfId="0" applyNumberFormat="1" applyFont="1"/>
    <xf numFmtId="0" fontId="3" fillId="0" borderId="0" xfId="0" applyFont="1" applyBorder="1"/>
    <xf numFmtId="0" fontId="3" fillId="0" borderId="0" xfId="0" applyFont="1" applyBorder="1" applyAlignment="1">
      <alignment horizontal="right"/>
    </xf>
    <xf numFmtId="0" fontId="3" fillId="0" borderId="4" xfId="0" applyFont="1" applyBorder="1" applyAlignment="1">
      <alignment horizontal="right"/>
    </xf>
    <xf numFmtId="0" fontId="3" fillId="0" borderId="1" xfId="0" applyFont="1" applyBorder="1" applyAlignment="1">
      <alignment horizontal="right"/>
    </xf>
    <xf numFmtId="164" fontId="3" fillId="0" borderId="5" xfId="0" applyNumberFormat="1" applyFont="1" applyBorder="1" applyAlignment="1">
      <alignment horizontal="right" wrapText="1"/>
    </xf>
    <xf numFmtId="164" fontId="3" fillId="0" borderId="14" xfId="0" applyNumberFormat="1" applyFont="1" applyBorder="1" applyAlignment="1">
      <alignment horizontal="right" wrapText="1"/>
    </xf>
    <xf numFmtId="164" fontId="3" fillId="0" borderId="7" xfId="0" applyNumberFormat="1" applyFont="1" applyBorder="1" applyAlignment="1">
      <alignment horizontal="right" wrapText="1"/>
    </xf>
    <xf numFmtId="3" fontId="6" fillId="0" borderId="13" xfId="0" applyNumberFormat="1" applyFont="1" applyFill="1" applyBorder="1"/>
    <xf numFmtId="3" fontId="6" fillId="0" borderId="0" xfId="0" applyNumberFormat="1" applyFont="1" applyFill="1" applyBorder="1"/>
    <xf numFmtId="166" fontId="6" fillId="0" borderId="0" xfId="0" applyNumberFormat="1" applyFont="1" applyFill="1" applyBorder="1"/>
    <xf numFmtId="166" fontId="6" fillId="0" borderId="14" xfId="0" applyNumberFormat="1" applyFont="1" applyFill="1" applyBorder="1"/>
    <xf numFmtId="164" fontId="6" fillId="0" borderId="0" xfId="0" applyNumberFormat="1" applyFont="1" applyFill="1" applyBorder="1"/>
    <xf numFmtId="165" fontId="3" fillId="0" borderId="0" xfId="0" applyNumberFormat="1" applyFont="1" applyBorder="1" applyAlignment="1">
      <alignment horizontal="right"/>
    </xf>
    <xf numFmtId="165" fontId="3" fillId="0" borderId="13" xfId="0" applyNumberFormat="1" applyFont="1" applyBorder="1" applyAlignment="1">
      <alignment horizontal="right"/>
    </xf>
    <xf numFmtId="4" fontId="3" fillId="0" borderId="13" xfId="0" applyNumberFormat="1" applyFont="1" applyBorder="1" applyAlignment="1">
      <alignment horizontal="right"/>
    </xf>
    <xf numFmtId="4" fontId="3" fillId="0" borderId="0" xfId="0" applyNumberFormat="1" applyFont="1" applyBorder="1" applyAlignment="1">
      <alignment horizontal="right"/>
    </xf>
    <xf numFmtId="3" fontId="3" fillId="0" borderId="13" xfId="0" applyNumberFormat="1" applyFont="1" applyFill="1" applyBorder="1" applyAlignment="1">
      <alignment horizontal="right"/>
    </xf>
    <xf numFmtId="3" fontId="3" fillId="0" borderId="0" xfId="0" applyNumberFormat="1" applyFont="1" applyFill="1" applyBorder="1" applyAlignment="1">
      <alignment horizontal="right"/>
    </xf>
    <xf numFmtId="165" fontId="3" fillId="0" borderId="0" xfId="0" applyNumberFormat="1" applyFont="1" applyFill="1" applyBorder="1" applyAlignment="1">
      <alignment horizontal="right"/>
    </xf>
    <xf numFmtId="166" fontId="3" fillId="0" borderId="0" xfId="0" applyNumberFormat="1" applyFont="1" applyFill="1" applyBorder="1" applyAlignment="1">
      <alignment horizontal="right"/>
    </xf>
    <xf numFmtId="166" fontId="3" fillId="0" borderId="14" xfId="0" applyNumberFormat="1" applyFont="1" applyFill="1" applyBorder="1" applyAlignment="1">
      <alignment horizontal="right"/>
    </xf>
    <xf numFmtId="166" fontId="3" fillId="0" borderId="0" xfId="0" applyNumberFormat="1" applyFont="1" applyBorder="1" applyAlignment="1">
      <alignment horizontal="left"/>
    </xf>
    <xf numFmtId="0" fontId="4" fillId="0" borderId="3" xfId="0" applyFont="1" applyBorder="1" applyAlignment="1">
      <alignment horizontal="left" wrapText="1"/>
    </xf>
    <xf numFmtId="3" fontId="3" fillId="0" borderId="3" xfId="0" applyNumberFormat="1" applyFont="1" applyBorder="1"/>
    <xf numFmtId="3" fontId="3" fillId="0" borderId="4" xfId="0" applyNumberFormat="1" applyFont="1" applyBorder="1"/>
    <xf numFmtId="164" fontId="3" fillId="0" borderId="4" xfId="0" applyNumberFormat="1" applyFont="1" applyBorder="1"/>
    <xf numFmtId="166" fontId="3" fillId="0" borderId="4" xfId="0" applyNumberFormat="1" applyFont="1" applyBorder="1"/>
    <xf numFmtId="166" fontId="3" fillId="0" borderId="5" xfId="0" applyNumberFormat="1" applyFont="1" applyBorder="1"/>
    <xf numFmtId="0" fontId="3" fillId="0" borderId="13" xfId="0" applyFont="1" applyFill="1" applyBorder="1" applyAlignment="1">
      <alignment horizontal="left" wrapText="1"/>
    </xf>
    <xf numFmtId="3" fontId="5" fillId="0" borderId="6" xfId="0" applyNumberFormat="1" applyFont="1" applyFill="1" applyBorder="1" applyAlignment="1">
      <alignment horizontal="right"/>
    </xf>
    <xf numFmtId="3" fontId="5" fillId="0" borderId="1" xfId="0" applyNumberFormat="1" applyFont="1" applyFill="1" applyBorder="1" applyAlignment="1">
      <alignment horizontal="right"/>
    </xf>
    <xf numFmtId="164" fontId="3" fillId="0" borderId="1" xfId="0" applyNumberFormat="1" applyFont="1" applyFill="1" applyBorder="1" applyAlignment="1">
      <alignment horizontal="right"/>
    </xf>
    <xf numFmtId="166" fontId="5" fillId="0" borderId="1" xfId="0" applyNumberFormat="1" applyFont="1" applyFill="1" applyBorder="1" applyAlignment="1">
      <alignment horizontal="right"/>
    </xf>
    <xf numFmtId="165" fontId="3" fillId="0" borderId="7" xfId="0" applyNumberFormat="1" applyFont="1" applyFill="1" applyBorder="1" applyAlignment="1">
      <alignment horizontal="right"/>
    </xf>
    <xf numFmtId="3" fontId="6" fillId="0" borderId="6" xfId="0" applyNumberFormat="1" applyFont="1" applyFill="1" applyBorder="1"/>
    <xf numFmtId="3" fontId="6" fillId="0" borderId="1" xfId="0" applyNumberFormat="1" applyFont="1" applyFill="1" applyBorder="1"/>
    <xf numFmtId="164" fontId="6" fillId="0" borderId="1" xfId="0" applyNumberFormat="1" applyFont="1" applyFill="1" applyBorder="1"/>
    <xf numFmtId="166" fontId="6" fillId="0" borderId="1" xfId="0" applyNumberFormat="1" applyFont="1" applyFill="1" applyBorder="1"/>
    <xf numFmtId="166" fontId="6" fillId="0" borderId="7" xfId="0" applyNumberFormat="1" applyFont="1" applyFill="1" applyBorder="1"/>
    <xf numFmtId="164" fontId="3" fillId="0" borderId="14" xfId="0" applyNumberFormat="1" applyFont="1" applyBorder="1" applyAlignment="1">
      <alignment horizontal="right"/>
    </xf>
    <xf numFmtId="166" fontId="3" fillId="0" borderId="13" xfId="0" applyNumberFormat="1" applyFont="1" applyBorder="1" applyAlignment="1">
      <alignment horizontal="right"/>
    </xf>
    <xf numFmtId="0" fontId="4" fillId="0" borderId="3" xfId="0" applyFont="1" applyBorder="1" applyAlignment="1">
      <alignment wrapText="1"/>
    </xf>
    <xf numFmtId="0" fontId="3" fillId="0" borderId="13" xfId="0" applyFont="1" applyBorder="1" applyAlignment="1">
      <alignment horizontal="left" wrapText="1"/>
    </xf>
    <xf numFmtId="0" fontId="3" fillId="0" borderId="13" xfId="0" applyFont="1" applyBorder="1" applyAlignment="1">
      <alignment horizontal="left" wrapText="1" indent="1"/>
    </xf>
    <xf numFmtId="0" fontId="6" fillId="0" borderId="13" xfId="0" applyFont="1" applyBorder="1" applyAlignment="1">
      <alignment horizontal="left" wrapText="1" indent="2"/>
    </xf>
    <xf numFmtId="0" fontId="3" fillId="0" borderId="6" xfId="0" applyFont="1" applyBorder="1" applyAlignment="1">
      <alignment horizontal="left" wrapText="1"/>
    </xf>
    <xf numFmtId="165" fontId="3" fillId="0" borderId="1" xfId="0" applyNumberFormat="1" applyFont="1" applyBorder="1" applyAlignment="1">
      <alignment horizontal="right"/>
    </xf>
    <xf numFmtId="0" fontId="3" fillId="0" borderId="6" xfId="0" applyFont="1" applyBorder="1" applyAlignment="1">
      <alignment horizontal="left" wrapText="1" indent="1"/>
    </xf>
    <xf numFmtId="0" fontId="3" fillId="0" borderId="0" xfId="0" applyFont="1" applyBorder="1" applyAlignment="1">
      <alignment wrapText="1"/>
    </xf>
    <xf numFmtId="0" fontId="3" fillId="0" borderId="12" xfId="0" applyFont="1" applyFill="1" applyBorder="1" applyAlignment="1">
      <alignment horizontal="left" wrapText="1" indent="1"/>
    </xf>
    <xf numFmtId="0" fontId="3" fillId="0" borderId="13" xfId="0" applyFont="1" applyFill="1" applyBorder="1" applyAlignment="1">
      <alignment horizontal="left" wrapText="1" indent="1"/>
    </xf>
    <xf numFmtId="3" fontId="5" fillId="0" borderId="11" xfId="0" applyNumberFormat="1" applyFont="1" applyFill="1" applyBorder="1" applyAlignment="1">
      <alignment horizontal="left" indent="1"/>
    </xf>
    <xf numFmtId="0" fontId="5" fillId="0" borderId="6" xfId="0" applyFont="1" applyFill="1" applyBorder="1" applyAlignment="1">
      <alignment horizontal="left" wrapText="1" indent="1"/>
    </xf>
    <xf numFmtId="0" fontId="3" fillId="0" borderId="3" xfId="0" applyFont="1" applyBorder="1" applyAlignment="1">
      <alignment horizontal="right"/>
    </xf>
    <xf numFmtId="9" fontId="3" fillId="0" borderId="0" xfId="0" applyNumberFormat="1" applyFont="1" applyBorder="1"/>
    <xf numFmtId="167" fontId="3" fillId="0" borderId="6" xfId="0" applyNumberFormat="1" applyFont="1" applyBorder="1" applyAlignment="1">
      <alignment horizontal="right"/>
    </xf>
    <xf numFmtId="167" fontId="3" fillId="0" borderId="6" xfId="0" applyNumberFormat="1" applyFont="1" applyBorder="1"/>
    <xf numFmtId="0" fontId="4" fillId="0" borderId="13" xfId="0" applyFont="1" applyBorder="1" applyAlignment="1">
      <alignment horizontal="left" wrapText="1"/>
    </xf>
    <xf numFmtId="0" fontId="9" fillId="0" borderId="0" xfId="0" applyFont="1" applyAlignment="1">
      <alignment horizontal="left" vertical="center" readingOrder="1"/>
    </xf>
    <xf numFmtId="0" fontId="7" fillId="0" borderId="0" xfId="0" applyFont="1" applyFill="1" applyBorder="1" applyAlignment="1">
      <alignment vertical="center" wrapText="1"/>
    </xf>
    <xf numFmtId="0" fontId="4" fillId="0" borderId="0" xfId="0" applyFont="1" applyFill="1" applyBorder="1" applyAlignment="1">
      <alignment wrapText="1"/>
    </xf>
    <xf numFmtId="0" fontId="3" fillId="0" borderId="0" xfId="0" applyFont="1" applyFill="1" applyBorder="1"/>
    <xf numFmtId="166" fontId="4" fillId="0" borderId="0" xfId="0" applyNumberFormat="1" applyFont="1" applyFill="1" applyBorder="1" applyAlignment="1">
      <alignment wrapText="1"/>
    </xf>
    <xf numFmtId="3" fontId="4" fillId="0" borderId="0" xfId="0" applyNumberFormat="1" applyFont="1" applyFill="1" applyBorder="1" applyAlignment="1">
      <alignment wrapText="1"/>
    </xf>
    <xf numFmtId="164" fontId="4" fillId="0" borderId="0" xfId="0" applyNumberFormat="1" applyFont="1" applyFill="1" applyBorder="1" applyAlignment="1">
      <alignment wrapText="1"/>
    </xf>
    <xf numFmtId="3" fontId="4" fillId="0" borderId="0" xfId="0" applyNumberFormat="1" applyFont="1" applyFill="1" applyBorder="1" applyAlignment="1">
      <alignment horizontal="right" wrapText="1"/>
    </xf>
    <xf numFmtId="164" fontId="4" fillId="0" borderId="0" xfId="0" applyNumberFormat="1" applyFont="1" applyFill="1" applyBorder="1" applyAlignment="1">
      <alignment horizontal="right" wrapText="1"/>
    </xf>
    <xf numFmtId="166" fontId="4" fillId="0" borderId="0" xfId="0" applyNumberFormat="1" applyFont="1" applyFill="1" applyBorder="1" applyAlignment="1">
      <alignment horizontal="right" wrapText="1"/>
    </xf>
    <xf numFmtId="0" fontId="3" fillId="0" borderId="0" xfId="0" applyFont="1" applyFill="1" applyBorder="1" applyAlignment="1">
      <alignment vertical="center" wrapText="1"/>
    </xf>
    <xf numFmtId="3" fontId="3" fillId="0" borderId="0" xfId="0" applyNumberFormat="1" applyFont="1" applyFill="1" applyBorder="1" applyAlignment="1">
      <alignment horizontal="right" vertical="center" wrapText="1"/>
    </xf>
    <xf numFmtId="164" fontId="3" fillId="0" borderId="0" xfId="0" applyNumberFormat="1" applyFont="1" applyFill="1" applyBorder="1" applyAlignment="1">
      <alignment horizontal="right" vertical="center" wrapText="1"/>
    </xf>
    <xf numFmtId="166" fontId="3" fillId="0" borderId="0" xfId="0" applyNumberFormat="1" applyFont="1" applyFill="1" applyBorder="1" applyAlignment="1">
      <alignment horizontal="right" vertical="center" wrapText="1"/>
    </xf>
    <xf numFmtId="164" fontId="8" fillId="0" borderId="0" xfId="0" applyNumberFormat="1" applyFont="1" applyFill="1" applyBorder="1" applyAlignment="1">
      <alignment horizontal="right" vertical="center" wrapText="1"/>
    </xf>
    <xf numFmtId="3" fontId="8" fillId="0" borderId="0" xfId="0" applyNumberFormat="1" applyFont="1" applyFill="1" applyBorder="1" applyAlignment="1">
      <alignment horizontal="right" vertical="center" wrapText="1"/>
    </xf>
    <xf numFmtId="166" fontId="8" fillId="0" borderId="0" xfId="0" applyNumberFormat="1" applyFont="1" applyFill="1" applyBorder="1" applyAlignment="1">
      <alignment horizontal="right" vertical="center" wrapText="1"/>
    </xf>
    <xf numFmtId="0" fontId="3" fillId="0" borderId="0" xfId="0" applyFont="1" applyBorder="1" applyAlignment="1">
      <alignment vertical="center" wrapText="1"/>
    </xf>
    <xf numFmtId="3" fontId="3" fillId="0" borderId="0" xfId="0" applyNumberFormat="1" applyFont="1" applyBorder="1" applyAlignment="1">
      <alignment horizontal="right" vertical="center" wrapText="1"/>
    </xf>
    <xf numFmtId="164" fontId="3" fillId="0" borderId="0" xfId="0" applyNumberFormat="1" applyFont="1" applyBorder="1" applyAlignment="1">
      <alignment horizontal="right" vertical="center" wrapText="1"/>
    </xf>
    <xf numFmtId="166" fontId="3" fillId="0" borderId="0" xfId="0" applyNumberFormat="1" applyFont="1" applyBorder="1" applyAlignment="1">
      <alignment horizontal="right" vertical="center" wrapText="1"/>
    </xf>
    <xf numFmtId="3" fontId="8" fillId="0" borderId="0" xfId="0" applyNumberFormat="1" applyFont="1" applyBorder="1" applyAlignment="1">
      <alignment horizontal="right" vertical="center" wrapText="1"/>
    </xf>
    <xf numFmtId="166" fontId="8" fillId="0" borderId="0" xfId="0" applyNumberFormat="1" applyFont="1" applyBorder="1" applyAlignment="1">
      <alignment horizontal="right" vertical="center" wrapText="1"/>
    </xf>
    <xf numFmtId="164" fontId="8" fillId="0" borderId="0" xfId="0" applyNumberFormat="1" applyFont="1" applyBorder="1" applyAlignment="1">
      <alignment horizontal="right" vertical="center" wrapText="1"/>
    </xf>
    <xf numFmtId="0" fontId="7" fillId="0" borderId="0" xfId="0" applyFont="1" applyBorder="1" applyAlignment="1">
      <alignment vertical="center" wrapText="1"/>
    </xf>
    <xf numFmtId="0" fontId="4" fillId="0" borderId="0" xfId="0" applyFont="1" applyBorder="1" applyAlignment="1">
      <alignment wrapText="1"/>
    </xf>
    <xf numFmtId="166" fontId="4" fillId="0" borderId="0" xfId="0" applyNumberFormat="1" applyFont="1" applyBorder="1" applyAlignment="1">
      <alignment wrapText="1"/>
    </xf>
    <xf numFmtId="3" fontId="4" fillId="0" borderId="0" xfId="0" applyNumberFormat="1" applyFont="1" applyBorder="1" applyAlignment="1">
      <alignment wrapText="1"/>
    </xf>
    <xf numFmtId="164" fontId="4" fillId="0" borderId="0" xfId="0" applyNumberFormat="1" applyFont="1" applyBorder="1" applyAlignment="1">
      <alignment wrapText="1"/>
    </xf>
    <xf numFmtId="3" fontId="4" fillId="0" borderId="0" xfId="0" applyNumberFormat="1" applyFont="1" applyBorder="1" applyAlignment="1">
      <alignment horizontal="right" wrapText="1"/>
    </xf>
    <xf numFmtId="164" fontId="4" fillId="0" borderId="0" xfId="0" applyNumberFormat="1" applyFont="1" applyBorder="1" applyAlignment="1">
      <alignment horizontal="right" wrapText="1"/>
    </xf>
    <xf numFmtId="166" fontId="4" fillId="0" borderId="0" xfId="0" applyNumberFormat="1" applyFont="1" applyBorder="1" applyAlignment="1">
      <alignment horizontal="right" wrapText="1"/>
    </xf>
    <xf numFmtId="0" fontId="4" fillId="0" borderId="0" xfId="0" applyFont="1" applyBorder="1" applyAlignment="1">
      <alignment horizontal="right" wrapText="1"/>
    </xf>
    <xf numFmtId="0" fontId="3" fillId="3" borderId="0" xfId="0" applyFont="1" applyFill="1" applyBorder="1"/>
    <xf numFmtId="0" fontId="4" fillId="0" borderId="0" xfId="0" applyFont="1" applyFill="1" applyBorder="1" applyAlignment="1">
      <alignment vertical="center"/>
    </xf>
    <xf numFmtId="0" fontId="4" fillId="0" borderId="0" xfId="0" applyFont="1" applyBorder="1" applyAlignment="1">
      <alignment vertical="center" wrapText="1"/>
    </xf>
    <xf numFmtId="0" fontId="10" fillId="0" borderId="0" xfId="0" applyFont="1" applyAlignment="1">
      <alignment horizontal="right" vertical="center"/>
    </xf>
    <xf numFmtId="0" fontId="10" fillId="0" borderId="0" xfId="0" applyFont="1" applyAlignment="1">
      <alignment vertical="center"/>
    </xf>
    <xf numFmtId="0" fontId="11" fillId="0" borderId="0" xfId="0" applyFont="1" applyAlignment="1">
      <alignment horizontal="right" vertical="center"/>
    </xf>
    <xf numFmtId="0" fontId="11" fillId="0" borderId="0" xfId="0" applyFont="1" applyAlignment="1">
      <alignment vertical="center"/>
    </xf>
    <xf numFmtId="0" fontId="4" fillId="4" borderId="0" xfId="0" applyFont="1" applyFill="1" applyAlignment="1">
      <alignment vertical="center"/>
    </xf>
    <xf numFmtId="0" fontId="4" fillId="4" borderId="0" xfId="0" applyFont="1" applyFill="1"/>
    <xf numFmtId="3" fontId="4" fillId="4" borderId="0" xfId="0" applyNumberFormat="1" applyFont="1" applyFill="1"/>
    <xf numFmtId="164" fontId="4" fillId="4" borderId="0" xfId="0" applyNumberFormat="1" applyFont="1" applyFill="1"/>
    <xf numFmtId="166" fontId="4" fillId="4" borderId="0" xfId="0" applyNumberFormat="1" applyFont="1" applyFill="1"/>
    <xf numFmtId="0" fontId="10" fillId="4" borderId="0" xfId="0" applyFont="1" applyFill="1" applyAlignment="1">
      <alignment vertical="center"/>
    </xf>
    <xf numFmtId="3" fontId="4" fillId="4" borderId="0" xfId="0" applyNumberFormat="1" applyFont="1" applyFill="1" applyAlignment="1">
      <alignment vertical="center"/>
    </xf>
    <xf numFmtId="164" fontId="4" fillId="4" borderId="0" xfId="0" applyNumberFormat="1" applyFont="1" applyFill="1" applyAlignment="1">
      <alignment vertical="center"/>
    </xf>
    <xf numFmtId="166" fontId="4" fillId="4" borderId="0" xfId="0" applyNumberFormat="1" applyFont="1" applyFill="1" applyAlignment="1">
      <alignment vertical="center"/>
    </xf>
    <xf numFmtId="0" fontId="12" fillId="4" borderId="0" xfId="0" applyFont="1" applyFill="1" applyAlignment="1">
      <alignment vertical="center" wrapText="1"/>
    </xf>
    <xf numFmtId="0" fontId="13" fillId="5" borderId="0" xfId="0" applyFont="1" applyFill="1" applyAlignment="1">
      <alignment vertical="center"/>
    </xf>
    <xf numFmtId="0" fontId="13" fillId="0" borderId="0" xfId="0" applyFont="1" applyFill="1" applyAlignment="1">
      <alignment vertical="center"/>
    </xf>
    <xf numFmtId="0" fontId="1" fillId="4" borderId="0" xfId="0" applyFont="1" applyFill="1" applyAlignment="1">
      <alignment vertical="center"/>
    </xf>
    <xf numFmtId="0" fontId="1" fillId="4" borderId="0" xfId="0" applyFont="1" applyFill="1"/>
    <xf numFmtId="0" fontId="1" fillId="0" borderId="0" xfId="0" applyFont="1" applyAlignment="1">
      <alignment horizontal="left" vertical="center" wrapText="1"/>
    </xf>
    <xf numFmtId="0" fontId="3" fillId="0" borderId="0" xfId="0" applyFont="1" applyAlignment="1">
      <alignment horizontal="center" vertical="center"/>
    </xf>
    <xf numFmtId="0" fontId="14" fillId="0" borderId="0" xfId="2" applyAlignment="1">
      <alignment horizontal="left" vertical="center" wrapText="1"/>
    </xf>
    <xf numFmtId="0" fontId="10" fillId="0" borderId="0" xfId="0" applyFont="1" applyAlignment="1">
      <alignment horizontal="center" vertical="center"/>
    </xf>
    <xf numFmtId="0" fontId="4" fillId="0" borderId="0" xfId="0" applyFont="1" applyBorder="1" applyAlignment="1">
      <alignment horizontal="left" vertical="center" wrapText="1"/>
    </xf>
    <xf numFmtId="3" fontId="4" fillId="0" borderId="20" xfId="0" applyNumberFormat="1" applyFont="1" applyBorder="1" applyAlignment="1">
      <alignment horizontal="center" wrapText="1"/>
    </xf>
    <xf numFmtId="3" fontId="4" fillId="0" borderId="15" xfId="0" applyNumberFormat="1" applyFont="1" applyBorder="1" applyAlignment="1">
      <alignment horizontal="center" wrapText="1"/>
    </xf>
    <xf numFmtId="164" fontId="4" fillId="0" borderId="20" xfId="0" applyNumberFormat="1" applyFont="1" applyBorder="1" applyAlignment="1">
      <alignment horizontal="center" wrapText="1"/>
    </xf>
    <xf numFmtId="164" fontId="4" fillId="0" borderId="15" xfId="0" applyNumberFormat="1" applyFont="1" applyBorder="1" applyAlignment="1">
      <alignment horizontal="center" wrapText="1"/>
    </xf>
    <xf numFmtId="0" fontId="4" fillId="0" borderId="20" xfId="0" applyFont="1" applyBorder="1" applyAlignment="1">
      <alignment horizontal="center" wrapText="1"/>
    </xf>
    <xf numFmtId="0" fontId="4" fillId="0" borderId="21" xfId="0" applyFont="1" applyBorder="1" applyAlignment="1">
      <alignment horizontal="center" wrapText="1"/>
    </xf>
    <xf numFmtId="0" fontId="4" fillId="0" borderId="15" xfId="0" applyFont="1" applyBorder="1" applyAlignment="1">
      <alignment horizontal="center" wrapText="1"/>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7" fillId="0" borderId="18" xfId="0" applyFont="1" applyBorder="1" applyAlignment="1">
      <alignment horizontal="left" vertical="center" wrapText="1"/>
    </xf>
    <xf numFmtId="166" fontId="4" fillId="0" borderId="20" xfId="0" applyNumberFormat="1" applyFont="1" applyBorder="1" applyAlignment="1">
      <alignment horizontal="center" wrapText="1"/>
    </xf>
    <xf numFmtId="166" fontId="4" fillId="0" borderId="15" xfId="0" applyNumberFormat="1" applyFont="1" applyBorder="1" applyAlignment="1">
      <alignment horizontal="center" wrapText="1"/>
    </xf>
    <xf numFmtId="0" fontId="13" fillId="5" borderId="0" xfId="0" applyFont="1" applyFill="1" applyBorder="1" applyAlignment="1">
      <alignment horizontal="left" vertical="center"/>
    </xf>
    <xf numFmtId="0" fontId="3" fillId="0" borderId="8"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166" fontId="3" fillId="0" borderId="8" xfId="0" applyNumberFormat="1" applyFont="1" applyBorder="1" applyAlignment="1">
      <alignment horizontal="center"/>
    </xf>
    <xf numFmtId="166" fontId="3" fillId="0" borderId="10" xfId="0" applyNumberFormat="1" applyFont="1" applyBorder="1" applyAlignment="1">
      <alignment horizontal="center"/>
    </xf>
    <xf numFmtId="0" fontId="3" fillId="0" borderId="2" xfId="0" applyFont="1" applyBorder="1" applyAlignment="1">
      <alignment horizontal="center"/>
    </xf>
    <xf numFmtId="0" fontId="3" fillId="0" borderId="8" xfId="0" applyFont="1" applyBorder="1" applyAlignment="1">
      <alignment horizontal="center" wrapText="1"/>
    </xf>
    <xf numFmtId="0" fontId="3" fillId="0" borderId="10" xfId="0" applyFont="1" applyBorder="1" applyAlignment="1">
      <alignment horizontal="center" wrapText="1"/>
    </xf>
    <xf numFmtId="0" fontId="9" fillId="0" borderId="0" xfId="0" applyFont="1" applyAlignment="1">
      <alignment horizontal="left" vertical="center" wrapText="1" readingOrder="1"/>
    </xf>
  </cellXfs>
  <cellStyles count="3">
    <cellStyle name="Hyperlink" xfId="2" builtinId="8"/>
    <cellStyle name="Normal" xfId="0" builtinId="0"/>
    <cellStyle name="Normal 3" xfId="1"/>
  </cellStyles>
  <dxfs count="15">
    <dxf>
      <font>
        <color theme="0" tint="-0.24994659260841701"/>
      </font>
    </dxf>
    <dxf>
      <font>
        <color theme="0" tint="-0.24994659260841701"/>
      </font>
    </dxf>
    <dxf>
      <font>
        <color theme="0" tint="-0.24994659260841701"/>
      </font>
    </dxf>
    <dxf>
      <font>
        <color theme="0" tint="-0.24994659260841701"/>
      </font>
    </dxf>
    <dxf>
      <font>
        <color theme="0" tint="-0.34998626667073579"/>
      </font>
    </dxf>
    <dxf>
      <font>
        <color theme="0" tint="-0.24994659260841701"/>
      </font>
    </dxf>
    <dxf>
      <font>
        <color theme="0" tint="-0.24994659260841701"/>
      </font>
    </dxf>
    <dxf>
      <font>
        <color theme="0" tint="-0.24994659260841701"/>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2" defaultPivotStyle="PivotStyleLight16"/>
  <colors>
    <mruColors>
      <color rgb="FFFFC99D"/>
      <color rgb="FFDA6A27"/>
      <color rgb="FF1052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dLbl>
              <c:idx val="0"/>
              <c:layout>
                <c:manualLayout>
                  <c:x val="6.9113482437340459E-2"/>
                  <c:y val="-1.622800513164553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75B-4DAA-9D25-1AEC1FCBF5B9}"/>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Statistics'!$A$18:$A$22</c:f>
              <c:strCache>
                <c:ptCount val="5"/>
                <c:pt idx="0">
                  <c:v>Under 5 years</c:v>
                </c:pt>
                <c:pt idx="1">
                  <c:v>5 to 19 years</c:v>
                </c:pt>
                <c:pt idx="2">
                  <c:v>20 to 39 years</c:v>
                </c:pt>
                <c:pt idx="3">
                  <c:v>40 to 64 years</c:v>
                </c:pt>
                <c:pt idx="4">
                  <c:v>65 years and over</c:v>
                </c:pt>
              </c:strCache>
            </c:strRef>
          </c:cat>
          <c:val>
            <c:numRef>
              <c:f>'Summary Statistics'!$E$18:$E$22</c:f>
              <c:numCache>
                <c:formatCode>0.0%</c:formatCode>
                <c:ptCount val="5"/>
                <c:pt idx="0">
                  <c:v>6.3E-2</c:v>
                </c:pt>
                <c:pt idx="1">
                  <c:v>0.18</c:v>
                </c:pt>
                <c:pt idx="2">
                  <c:v>0.41899999999999998</c:v>
                </c:pt>
                <c:pt idx="3">
                  <c:v>0.254</c:v>
                </c:pt>
                <c:pt idx="4">
                  <c:v>8.4000000000000005E-2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Statistics'!$A$18:$A$22</c:f>
              <c:strCache>
                <c:ptCount val="5"/>
                <c:pt idx="0">
                  <c:v>Under 5 years</c:v>
                </c:pt>
                <c:pt idx="1">
                  <c:v>5 to 19 years</c:v>
                </c:pt>
                <c:pt idx="2">
                  <c:v>20 to 39 years</c:v>
                </c:pt>
                <c:pt idx="3">
                  <c:v>40 to 64 years</c:v>
                </c:pt>
                <c:pt idx="4">
                  <c:v>65 years and over</c:v>
                </c:pt>
              </c:strCache>
            </c:strRef>
          </c:cat>
          <c:val>
            <c:numRef>
              <c:f>'Summary Statistics'!$J$18:$J$22</c:f>
              <c:numCache>
                <c:formatCode>0.0%</c:formatCode>
                <c:ptCount val="5"/>
                <c:pt idx="0">
                  <c:v>7.3999999999999996E-2</c:v>
                </c:pt>
                <c:pt idx="1">
                  <c:v>0.18099999999999999</c:v>
                </c:pt>
                <c:pt idx="2">
                  <c:v>0.32500000000000001</c:v>
                </c:pt>
                <c:pt idx="3">
                  <c:v>0.29799999999999999</c:v>
                </c:pt>
                <c:pt idx="4">
                  <c:v>0.122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53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75B-4DAA-9D25-1AEC1FCBF5B9}"/>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75B-4DAA-9D25-1AEC1FCBF5B9}"/>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Statistics'!$A$18:$A$22</c:f>
              <c:strCache>
                <c:ptCount val="5"/>
                <c:pt idx="0">
                  <c:v>Under 5 years</c:v>
                </c:pt>
                <c:pt idx="1">
                  <c:v>5 to 19 years</c:v>
                </c:pt>
                <c:pt idx="2">
                  <c:v>20 to 39 years</c:v>
                </c:pt>
                <c:pt idx="3">
                  <c:v>40 to 64 years</c:v>
                </c:pt>
                <c:pt idx="4">
                  <c:v>65 years and over</c:v>
                </c:pt>
              </c:strCache>
            </c:strRef>
          </c:cat>
          <c:val>
            <c:numRef>
              <c:f>'Summary Statistics'!$O$18:$O$22</c:f>
              <c:numCache>
                <c:formatCode>0.0%</c:formatCode>
                <c:ptCount val="5"/>
                <c:pt idx="0">
                  <c:v>6.6000000000000003E-2</c:v>
                </c:pt>
                <c:pt idx="1">
                  <c:v>0.16900000000000001</c:v>
                </c:pt>
                <c:pt idx="2">
                  <c:v>0.32200000000000001</c:v>
                </c:pt>
                <c:pt idx="3">
                  <c:v>0.313</c:v>
                </c:pt>
                <c:pt idx="4">
                  <c:v>0.13</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Statistics'!$A$27:$A$28</c:f>
              <c:strCache>
                <c:ptCount val="2"/>
                <c:pt idx="0">
                  <c:v>Owner Occupied Units</c:v>
                </c:pt>
                <c:pt idx="1">
                  <c:v>Renter Occupied Units</c:v>
                </c:pt>
              </c:strCache>
            </c:strRef>
          </c:cat>
          <c:val>
            <c:numRef>
              <c:f>'Summary Statistics'!$E$27:$E$28</c:f>
              <c:numCache>
                <c:formatCode>0.0%</c:formatCode>
                <c:ptCount val="2"/>
                <c:pt idx="0">
                  <c:v>0.13400000000000001</c:v>
                </c:pt>
                <c:pt idx="1">
                  <c:v>0.86599999999999999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Statistics'!$A$27:$A$28</c:f>
              <c:strCache>
                <c:ptCount val="2"/>
                <c:pt idx="0">
                  <c:v>Owner Occupied Units</c:v>
                </c:pt>
                <c:pt idx="1">
                  <c:v>Renter Occupied Units</c:v>
                </c:pt>
              </c:strCache>
            </c:strRef>
          </c:cat>
          <c:val>
            <c:numRef>
              <c:f>'Summary Statistics'!$J$27:$J$28</c:f>
              <c:numCache>
                <c:formatCode>0.0%</c:formatCode>
                <c:ptCount val="2"/>
                <c:pt idx="0">
                  <c:v>0.29399999999999998</c:v>
                </c:pt>
                <c:pt idx="1">
                  <c:v>0.70599999999999996</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3-175B-4DAA-9D25-1AEC1FCBF5B9}"/>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Statistics'!$A$27:$A$28</c:f>
              <c:strCache>
                <c:ptCount val="2"/>
                <c:pt idx="0">
                  <c:v>Owner Occupied Units</c:v>
                </c:pt>
                <c:pt idx="1">
                  <c:v>Renter Occupied Units</c:v>
                </c:pt>
              </c:strCache>
            </c:strRef>
          </c:cat>
          <c:val>
            <c:numRef>
              <c:f>'Summary Statistics'!$O$27:$O$28</c:f>
              <c:numCache>
                <c:formatCode>0.0%</c:formatCode>
                <c:ptCount val="2"/>
                <c:pt idx="0">
                  <c:v>0.32</c:v>
                </c:pt>
                <c:pt idx="1">
                  <c:v>0.68</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CB98-402D-8FC5-B9594E7C7E0E}"/>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CB98-402D-8FC5-B9594E7C7E0E}"/>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CB98-402D-8FC5-B9594E7C7E0E}"/>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CB98-402D-8FC5-B9594E7C7E0E}"/>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CB98-402D-8FC5-B9594E7C7E0E}"/>
              </c:ext>
            </c:extLst>
          </c:dPt>
          <c:dLbls>
            <c:dLbl>
              <c:idx val="2"/>
              <c:layout>
                <c:manualLayout>
                  <c:x val="-0.13033042486239693"/>
                  <c:y val="5.3905635524557668E-2"/>
                </c:manualLayout>
              </c:layout>
              <c:dLblPos val="bestFi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B98-402D-8FC5-B9594E7C7E0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Statistics'!$A$32:$A$38</c:f>
              <c:strCache>
                <c:ptCount val="7"/>
                <c:pt idx="0">
                  <c:v>English only</c:v>
                </c:pt>
                <c:pt idx="1">
                  <c:v>Spanish or Spanish Creole</c:v>
                </c:pt>
                <c:pt idx="2">
                  <c:v>Chinese</c:v>
                </c:pt>
                <c:pt idx="3">
                  <c:v>-</c:v>
                </c:pt>
                <c:pt idx="4">
                  <c:v>-</c:v>
                </c:pt>
                <c:pt idx="5">
                  <c:v>-</c:v>
                </c:pt>
                <c:pt idx="6">
                  <c:v>All Other Languages</c:v>
                </c:pt>
              </c:strCache>
            </c:strRef>
          </c:cat>
          <c:val>
            <c:numRef>
              <c:f>'Summary Statistics'!$E$32:$E$38</c:f>
              <c:numCache>
                <c:formatCode>0.0%</c:formatCode>
                <c:ptCount val="7"/>
                <c:pt idx="0">
                  <c:v>0.38500000000000001</c:v>
                </c:pt>
                <c:pt idx="1">
                  <c:v>0.54700000000000004</c:v>
                </c:pt>
                <c:pt idx="2">
                  <c:v>1.7000000000000001E-2</c:v>
                </c:pt>
                <c:pt idx="3">
                  <c:v>0</c:v>
                </c:pt>
                <c:pt idx="4">
                  <c:v>0</c:v>
                </c:pt>
                <c:pt idx="5">
                  <c:v>0</c:v>
                </c:pt>
                <c:pt idx="6">
                  <c:v>5.177629872936295E-2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Study Area</a:t>
            </a:r>
          </a:p>
        </c:rich>
      </c:tx>
      <c:layout>
        <c:manualLayout>
          <c:xMode val="edge"/>
          <c:yMode val="edge"/>
          <c:x val="0.37580339951455793"/>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751B-4E2E-BF7A-5CCB12AF84A8}"/>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751B-4E2E-BF7A-5CCB12AF84A8}"/>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751B-4E2E-BF7A-5CCB12AF84A8}"/>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751B-4E2E-BF7A-5CCB12AF84A8}"/>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751B-4E2E-BF7A-5CCB12AF84A8}"/>
              </c:ext>
            </c:extLst>
          </c:dPt>
          <c:dLbls>
            <c:dLbl>
              <c:idx val="6"/>
              <c:layout>
                <c:manualLayout>
                  <c:x val="-9.7277287772942825E-2"/>
                  <c:y val="1.557097136028544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51B-4E2E-BF7A-5CCB12AF84A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Statistics'!$A$42:$A$48</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Statistics'!$E$42:$E$48</c:f>
              <c:numCache>
                <c:formatCode>0.0%</c:formatCode>
                <c:ptCount val="7"/>
                <c:pt idx="0">
                  <c:v>0.188</c:v>
                </c:pt>
                <c:pt idx="1">
                  <c:v>0.16</c:v>
                </c:pt>
                <c:pt idx="2">
                  <c:v>0.22800000000000001</c:v>
                </c:pt>
                <c:pt idx="3">
                  <c:v>0.13900000000000001</c:v>
                </c:pt>
                <c:pt idx="4">
                  <c:v>4.8000000000000001E-2</c:v>
                </c:pt>
                <c:pt idx="5">
                  <c:v>0.17899999999999999</c:v>
                </c:pt>
                <c:pt idx="6">
                  <c:v>5.8999999999999997E-2</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Borough</a:t>
            </a:r>
          </a:p>
        </c:rich>
      </c:tx>
      <c:layout>
        <c:manualLayout>
          <c:xMode val="edge"/>
          <c:yMode val="edge"/>
          <c:x val="0.41187427736942939"/>
          <c:y val="3.886397608370702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AE9E-499C-9F40-ECD8819B0FB6}"/>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AE9E-499C-9F40-ECD8819B0FB6}"/>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AE9E-499C-9F40-ECD8819B0FB6}"/>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AE9E-499C-9F40-ECD8819B0FB6}"/>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AE9E-499C-9F40-ECD8819B0FB6}"/>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Statistics'!$A$42:$A$48</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Statistics'!$J$42:$J$48</c:f>
              <c:numCache>
                <c:formatCode>0.0%</c:formatCode>
                <c:ptCount val="7"/>
                <c:pt idx="0">
                  <c:v>9.9000000000000005E-2</c:v>
                </c:pt>
                <c:pt idx="1">
                  <c:v>0.10100000000000001</c:v>
                </c:pt>
                <c:pt idx="2">
                  <c:v>0.25800000000000001</c:v>
                </c:pt>
                <c:pt idx="3">
                  <c:v>0.13900000000000001</c:v>
                </c:pt>
                <c:pt idx="4">
                  <c:v>6.2E-2</c:v>
                </c:pt>
                <c:pt idx="5">
                  <c:v>0.20699999999999999</c:v>
                </c:pt>
                <c:pt idx="6">
                  <c:v>0.13400000000000001</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r>
              <a:rPr lang="en-US" sz="1600">
                <a:solidFill>
                  <a:schemeClr val="tx1">
                    <a:lumMod val="75000"/>
                    <a:lumOff val="25000"/>
                  </a:schemeClr>
                </a:solidFill>
              </a:rPr>
              <a:t>NYC</a:t>
            </a:r>
          </a:p>
        </c:rich>
      </c:tx>
      <c:layout>
        <c:manualLayout>
          <c:xMode val="edge"/>
          <c:yMode val="edge"/>
          <c:x val="0.45395696820011289"/>
          <c:y val="3.8864051946113372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0.1442252867741298"/>
          <c:y val="0.24242434942268989"/>
          <c:w val="0.6986816582461205"/>
          <c:h val="0.82027450754377818"/>
        </c:manualLayout>
      </c:layout>
      <c:pieChart>
        <c:varyColors val="1"/>
        <c:ser>
          <c:idx val="0"/>
          <c:order val="0"/>
          <c:dPt>
            <c:idx val="0"/>
            <c:bubble3D val="0"/>
            <c:spPr>
              <a:solidFill>
                <a:schemeClr val="accent1">
                  <a:shade val="47000"/>
                </a:schemeClr>
              </a:solidFill>
              <a:ln w="19050">
                <a:solidFill>
                  <a:schemeClr val="lt1"/>
                </a:solidFill>
              </a:ln>
              <a:effectLst/>
            </c:spPr>
            <c:extLst>
              <c:ext xmlns:c16="http://schemas.microsoft.com/office/drawing/2014/chart" uri="{C3380CC4-5D6E-409C-BE32-E72D297353CC}">
                <c16:uniqueId val="{00000001-175B-4DAA-9D25-1AEC1FCBF5B9}"/>
              </c:ext>
            </c:extLst>
          </c:dPt>
          <c:dPt>
            <c:idx val="1"/>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3-175B-4DAA-9D25-1AEC1FCBF5B9}"/>
              </c:ext>
            </c:extLst>
          </c:dPt>
          <c:dPt>
            <c:idx val="2"/>
            <c:bubble3D val="0"/>
            <c:spPr>
              <a:solidFill>
                <a:schemeClr val="accent1">
                  <a:shade val="82000"/>
                </a:schemeClr>
              </a:solidFill>
              <a:ln w="19050">
                <a:solidFill>
                  <a:schemeClr val="lt1"/>
                </a:solidFill>
              </a:ln>
              <a:effectLst/>
            </c:spPr>
            <c:extLst>
              <c:ext xmlns:c16="http://schemas.microsoft.com/office/drawing/2014/chart" uri="{C3380CC4-5D6E-409C-BE32-E72D297353CC}">
                <c16:uniqueId val="{00000005-2D13-4B33-A337-60820F56318F}"/>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2D13-4B33-A337-60820F56318F}"/>
              </c:ext>
            </c:extLst>
          </c:dPt>
          <c:dPt>
            <c:idx val="4"/>
            <c:bubble3D val="0"/>
            <c:spPr>
              <a:solidFill>
                <a:schemeClr val="accent1">
                  <a:tint val="83000"/>
                </a:schemeClr>
              </a:solidFill>
              <a:ln w="19050">
                <a:solidFill>
                  <a:schemeClr val="lt1"/>
                </a:solidFill>
              </a:ln>
              <a:effectLst/>
            </c:spPr>
            <c:extLst>
              <c:ext xmlns:c16="http://schemas.microsoft.com/office/drawing/2014/chart" uri="{C3380CC4-5D6E-409C-BE32-E72D297353CC}">
                <c16:uniqueId val="{00000009-2D13-4B33-A337-60820F56318F}"/>
              </c:ext>
            </c:extLst>
          </c:dPt>
          <c:dPt>
            <c:idx val="5"/>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B-2D13-4B33-A337-60820F56318F}"/>
              </c:ext>
            </c:extLst>
          </c:dPt>
          <c:dPt>
            <c:idx val="6"/>
            <c:bubble3D val="0"/>
            <c:spPr>
              <a:solidFill>
                <a:schemeClr val="accent1">
                  <a:tint val="48000"/>
                </a:schemeClr>
              </a:solidFill>
              <a:ln w="19050">
                <a:solidFill>
                  <a:schemeClr val="lt1"/>
                </a:solidFill>
              </a:ln>
              <a:effectLst/>
            </c:spPr>
            <c:extLst>
              <c:ext xmlns:c16="http://schemas.microsoft.com/office/drawing/2014/chart" uri="{C3380CC4-5D6E-409C-BE32-E72D297353CC}">
                <c16:uniqueId val="{0000000D-2D13-4B33-A337-60820F56318F}"/>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 Statistics'!$A$42:$A$48</c:f>
              <c:strCache>
                <c:ptCount val="7"/>
                <c:pt idx="0">
                  <c:v>Less than 9th grade</c:v>
                </c:pt>
                <c:pt idx="1">
                  <c:v>9th to 12th grade, no diploma</c:v>
                </c:pt>
                <c:pt idx="2">
                  <c:v>High school graduate (includes equivalency)</c:v>
                </c:pt>
                <c:pt idx="3">
                  <c:v>Some college, no degree</c:v>
                </c:pt>
                <c:pt idx="4">
                  <c:v>Associate's degree</c:v>
                </c:pt>
                <c:pt idx="5">
                  <c:v>Bachelor's degree</c:v>
                </c:pt>
                <c:pt idx="6">
                  <c:v>Graduate or professional degree</c:v>
                </c:pt>
              </c:strCache>
            </c:strRef>
          </c:cat>
          <c:val>
            <c:numRef>
              <c:f>'Summary Statistics'!$O$42:$O$48</c:f>
              <c:numCache>
                <c:formatCode>0%</c:formatCode>
                <c:ptCount val="7"/>
                <c:pt idx="0">
                  <c:v>9.9000000000000005E-2</c:v>
                </c:pt>
                <c:pt idx="1">
                  <c:v>9.2999999999999999E-2</c:v>
                </c:pt>
                <c:pt idx="2">
                  <c:v>0.24</c:v>
                </c:pt>
                <c:pt idx="3">
                  <c:v>0.14199999999999999</c:v>
                </c:pt>
                <c:pt idx="4">
                  <c:v>6.4000000000000001E-2</c:v>
                </c:pt>
                <c:pt idx="5">
                  <c:v>0.21299999999999999</c:v>
                </c:pt>
                <c:pt idx="6">
                  <c:v>0.14899999999999999</c:v>
                </c:pt>
              </c:numCache>
            </c:numRef>
          </c:val>
          <c:extLst>
            <c:ext xmlns:c16="http://schemas.microsoft.com/office/drawing/2014/chart" uri="{C3380CC4-5D6E-409C-BE32-E72D297353CC}">
              <c16:uniqueId val="{0000000A-175B-4DAA-9D25-1AEC1FCBF5B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1">
          <a:solidFill>
            <a:schemeClr val="bg1"/>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2"/>
          <c:order val="0"/>
          <c:tx>
            <c:strRef>
              <c:f>'Summary Statistics'!$L$7:$P$7</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Statistics'!$P$60:$P$71</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plus>
            <c:minus>
              <c:numRef>
                <c:f>'Summary Statistics'!$P$60:$P$71</c:f>
                <c:numCache>
                  <c:formatCode>General</c:formatCode>
                  <c:ptCount val="12"/>
                  <c:pt idx="0">
                    <c:v>1E-3</c:v>
                  </c:pt>
                  <c:pt idx="1">
                    <c:v>1E-3</c:v>
                  </c:pt>
                  <c:pt idx="2">
                    <c:v>1E-3</c:v>
                  </c:pt>
                  <c:pt idx="3">
                    <c:v>1E-3</c:v>
                  </c:pt>
                  <c:pt idx="4">
                    <c:v>1E-3</c:v>
                  </c:pt>
                  <c:pt idx="5">
                    <c:v>1E-3</c:v>
                  </c:pt>
                  <c:pt idx="6">
                    <c:v>1E-3</c:v>
                  </c:pt>
                  <c:pt idx="7">
                    <c:v>1E-3</c:v>
                  </c:pt>
                  <c:pt idx="8">
                    <c:v>2E-3</c:v>
                  </c:pt>
                  <c:pt idx="9">
                    <c:v>1E-3</c:v>
                  </c:pt>
                  <c:pt idx="10">
                    <c:v>1E-3</c:v>
                  </c:pt>
                  <c:pt idx="11">
                    <c:v>1E-3</c:v>
                  </c:pt>
                </c:numCache>
              </c:numRef>
            </c:minus>
            <c:spPr>
              <a:noFill/>
              <a:ln w="25400" cap="flat" cmpd="sng" algn="ctr">
                <a:solidFill>
                  <a:schemeClr val="bg1">
                    <a:lumMod val="65000"/>
                  </a:schemeClr>
                </a:solidFill>
                <a:round/>
              </a:ln>
              <a:effectLst/>
            </c:spPr>
          </c:errBars>
          <c:cat>
            <c:strRef>
              <c:f>'Summary Statistics'!$A$60:$A$71</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Statistics'!$O$60:$O$71</c:f>
              <c:numCache>
                <c:formatCode>0.0%</c:formatCode>
                <c:ptCount val="12"/>
                <c:pt idx="0">
                  <c:v>4.9000000000000002E-2</c:v>
                </c:pt>
                <c:pt idx="1">
                  <c:v>3.5999999999999997E-2</c:v>
                </c:pt>
                <c:pt idx="2">
                  <c:v>2.1999999999999999E-2</c:v>
                </c:pt>
                <c:pt idx="3">
                  <c:v>9.8000000000000004E-2</c:v>
                </c:pt>
                <c:pt idx="4">
                  <c:v>0.06</c:v>
                </c:pt>
                <c:pt idx="5">
                  <c:v>3.7999999999999999E-2</c:v>
                </c:pt>
                <c:pt idx="6">
                  <c:v>9.7000000000000003E-2</c:v>
                </c:pt>
                <c:pt idx="7">
                  <c:v>0.13300000000000001</c:v>
                </c:pt>
                <c:pt idx="8">
                  <c:v>0.26400000000000001</c:v>
                </c:pt>
                <c:pt idx="9">
                  <c:v>0.11</c:v>
                </c:pt>
                <c:pt idx="10">
                  <c:v>5.5E-2</c:v>
                </c:pt>
                <c:pt idx="11">
                  <c:v>3.6999999999999998E-2</c:v>
                </c:pt>
              </c:numCache>
            </c:numRef>
          </c:val>
          <c:extLst>
            <c:ext xmlns:c16="http://schemas.microsoft.com/office/drawing/2014/chart" uri="{C3380CC4-5D6E-409C-BE32-E72D297353CC}">
              <c16:uniqueId val="{00000002-25BA-4146-B9AF-FAFBD5A1AE50}"/>
            </c:ext>
          </c:extLst>
        </c:ser>
        <c:ser>
          <c:idx val="1"/>
          <c:order val="1"/>
          <c:tx>
            <c:strRef>
              <c:f>'Summary Statistics'!$G$7:$K$7</c:f>
              <c:strCache>
                <c:ptCount val="1"/>
                <c:pt idx="0">
                  <c:v>Boro</c:v>
                </c:pt>
              </c:strCache>
            </c:strRef>
          </c:tx>
          <c:spPr>
            <a:solidFill>
              <a:srgbClr val="00B0F0"/>
            </a:solidFill>
            <a:ln>
              <a:noFill/>
            </a:ln>
            <a:effectLst/>
          </c:spPr>
          <c:invertIfNegative val="0"/>
          <c:errBars>
            <c:errBarType val="both"/>
            <c:errValType val="cust"/>
            <c:noEndCap val="1"/>
            <c:plus>
              <c:numRef>
                <c:f>'Summary Statistics'!$K$60:$K$71</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plus>
            <c:minus>
              <c:numRef>
                <c:f>'Summary Statistics'!$K$60:$K$71</c:f>
                <c:numCache>
                  <c:formatCode>General</c:formatCode>
                  <c:ptCount val="12"/>
                  <c:pt idx="0">
                    <c:v>1E-3</c:v>
                  </c:pt>
                  <c:pt idx="1">
                    <c:v>1E-3</c:v>
                  </c:pt>
                  <c:pt idx="2">
                    <c:v>1E-3</c:v>
                  </c:pt>
                  <c:pt idx="3">
                    <c:v>2E-3</c:v>
                  </c:pt>
                  <c:pt idx="4">
                    <c:v>2E-3</c:v>
                  </c:pt>
                  <c:pt idx="5">
                    <c:v>1E-3</c:v>
                  </c:pt>
                  <c:pt idx="6">
                    <c:v>1E-3</c:v>
                  </c:pt>
                  <c:pt idx="7">
                    <c:v>2E-3</c:v>
                  </c:pt>
                  <c:pt idx="8">
                    <c:v>3.0000000000000001E-3</c:v>
                  </c:pt>
                  <c:pt idx="9">
                    <c:v>2E-3</c:v>
                  </c:pt>
                  <c:pt idx="10">
                    <c:v>2E-3</c:v>
                  </c:pt>
                  <c:pt idx="11">
                    <c:v>1E-3</c:v>
                  </c:pt>
                </c:numCache>
              </c:numRef>
            </c:minus>
            <c:spPr>
              <a:noFill/>
              <a:ln w="25400" cap="flat" cmpd="sng" algn="ctr">
                <a:solidFill>
                  <a:schemeClr val="bg1">
                    <a:lumMod val="65000"/>
                  </a:schemeClr>
                </a:solidFill>
                <a:round/>
              </a:ln>
              <a:effectLst/>
            </c:spPr>
          </c:errBars>
          <c:cat>
            <c:strRef>
              <c:f>'Summary Statistics'!$A$60:$A$71</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Statistics'!$J$60:$J$71</c:f>
              <c:numCache>
                <c:formatCode>0.0%</c:formatCode>
                <c:ptCount val="12"/>
                <c:pt idx="0">
                  <c:v>5.0999999999999997E-2</c:v>
                </c:pt>
                <c:pt idx="1">
                  <c:v>3.7999999999999999E-2</c:v>
                </c:pt>
                <c:pt idx="2">
                  <c:v>2.3E-2</c:v>
                </c:pt>
                <c:pt idx="3">
                  <c:v>9.7000000000000003E-2</c:v>
                </c:pt>
                <c:pt idx="4">
                  <c:v>6.2E-2</c:v>
                </c:pt>
                <c:pt idx="5">
                  <c:v>4.2000000000000003E-2</c:v>
                </c:pt>
                <c:pt idx="6">
                  <c:v>7.3999999999999996E-2</c:v>
                </c:pt>
                <c:pt idx="7">
                  <c:v>0.13</c:v>
                </c:pt>
                <c:pt idx="8">
                  <c:v>0.28699999999999998</c:v>
                </c:pt>
                <c:pt idx="9">
                  <c:v>0.10299999999999999</c:v>
                </c:pt>
                <c:pt idx="10">
                  <c:v>5.2999999999999999E-2</c:v>
                </c:pt>
                <c:pt idx="11">
                  <c:v>3.7999999999999999E-2</c:v>
                </c:pt>
              </c:numCache>
            </c:numRef>
          </c:val>
          <c:extLst>
            <c:ext xmlns:c16="http://schemas.microsoft.com/office/drawing/2014/chart" uri="{C3380CC4-5D6E-409C-BE32-E72D297353CC}">
              <c16:uniqueId val="{00000001-25BA-4146-B9AF-FAFBD5A1AE50}"/>
            </c:ext>
          </c:extLst>
        </c:ser>
        <c:ser>
          <c:idx val="0"/>
          <c:order val="2"/>
          <c:tx>
            <c:strRef>
              <c:f>'Summary Statistics'!$B$7:$F$7</c:f>
              <c:strCache>
                <c:ptCount val="1"/>
                <c:pt idx="0">
                  <c:v>Study Area</c:v>
                </c:pt>
              </c:strCache>
            </c:strRef>
          </c:tx>
          <c:spPr>
            <a:solidFill>
              <a:srgbClr val="92D050"/>
            </a:solidFill>
            <a:ln>
              <a:noFill/>
            </a:ln>
            <a:effectLst/>
          </c:spPr>
          <c:invertIfNegative val="0"/>
          <c:errBars>
            <c:errBarType val="both"/>
            <c:errValType val="cust"/>
            <c:noEndCap val="1"/>
            <c:plus>
              <c:numRef>
                <c:f>'Summary Statistics'!$F$60:$F$71</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plus>
            <c:minus>
              <c:numRef>
                <c:f>'Summary Statistics'!$F$60:$F$71</c:f>
                <c:numCache>
                  <c:formatCode>General</c:formatCode>
                  <c:ptCount val="12"/>
                  <c:pt idx="0">
                    <c:v>8.9999999999999993E-3</c:v>
                  </c:pt>
                  <c:pt idx="1">
                    <c:v>6.0000000000000001E-3</c:v>
                  </c:pt>
                  <c:pt idx="2">
                    <c:v>4.0000000000000001E-3</c:v>
                  </c:pt>
                  <c:pt idx="3">
                    <c:v>8.9999999999999993E-3</c:v>
                  </c:pt>
                  <c:pt idx="4">
                    <c:v>7.0000000000000001E-3</c:v>
                  </c:pt>
                  <c:pt idx="5">
                    <c:v>6.0000000000000001E-3</c:v>
                  </c:pt>
                  <c:pt idx="6">
                    <c:v>5.0000000000000001E-3</c:v>
                  </c:pt>
                  <c:pt idx="7">
                    <c:v>8.9999999999999993E-3</c:v>
                  </c:pt>
                  <c:pt idx="8">
                    <c:v>1.0999999999999999E-2</c:v>
                  </c:pt>
                  <c:pt idx="9">
                    <c:v>0.01</c:v>
                  </c:pt>
                  <c:pt idx="10">
                    <c:v>7.0000000000000001E-3</c:v>
                  </c:pt>
                  <c:pt idx="11">
                    <c:v>4.0000000000000001E-3</c:v>
                  </c:pt>
                </c:numCache>
              </c:numRef>
            </c:minus>
            <c:spPr>
              <a:noFill/>
              <a:ln w="25400" cap="flat" cmpd="sng" algn="ctr">
                <a:solidFill>
                  <a:schemeClr val="bg1">
                    <a:lumMod val="65000"/>
                  </a:schemeClr>
                </a:solidFill>
                <a:round/>
              </a:ln>
              <a:effectLst/>
            </c:spPr>
          </c:errBars>
          <c:cat>
            <c:strRef>
              <c:f>'Summary Statistics'!$A$60:$A$71</c:f>
              <c:strCache>
                <c:ptCount val="12"/>
                <c:pt idx="0">
                  <c:v>Construction</c:v>
                </c:pt>
                <c:pt idx="1">
                  <c:v>Manufacturing</c:v>
                </c:pt>
                <c:pt idx="2">
                  <c:v>Wholesale trade</c:v>
                </c:pt>
                <c:pt idx="3">
                  <c:v>Retail trade</c:v>
                </c:pt>
                <c:pt idx="4">
                  <c:v>Transportation and warehousing, and utilities</c:v>
                </c:pt>
                <c:pt idx="5">
                  <c:v>Information</c:v>
                </c:pt>
                <c:pt idx="6">
                  <c:v>Finance and insurance, and real estate and rental and leasing</c:v>
                </c:pt>
                <c:pt idx="7">
                  <c:v>Professional, scientific, and management, and administrative and waste management services</c:v>
                </c:pt>
                <c:pt idx="8">
                  <c:v>Educational services, and health care and social assistance</c:v>
                </c:pt>
                <c:pt idx="9">
                  <c:v>Arts, entertainment, and recreation, and accommodation, and food services</c:v>
                </c:pt>
                <c:pt idx="10">
                  <c:v>Other services, except public administration</c:v>
                </c:pt>
                <c:pt idx="11">
                  <c:v>Public administration</c:v>
                </c:pt>
              </c:strCache>
            </c:strRef>
          </c:cat>
          <c:val>
            <c:numRef>
              <c:f>'Summary Statistics'!$E$60:$E$71</c:f>
              <c:numCache>
                <c:formatCode>0.0%</c:formatCode>
                <c:ptCount val="12"/>
                <c:pt idx="0">
                  <c:v>8.2000000000000003E-2</c:v>
                </c:pt>
                <c:pt idx="1">
                  <c:v>4.8000000000000001E-2</c:v>
                </c:pt>
                <c:pt idx="2">
                  <c:v>2.1000000000000001E-2</c:v>
                </c:pt>
                <c:pt idx="3">
                  <c:v>0.126</c:v>
                </c:pt>
                <c:pt idx="4">
                  <c:v>5.2999999999999999E-2</c:v>
                </c:pt>
                <c:pt idx="5">
                  <c:v>5.0999999999999997E-2</c:v>
                </c:pt>
                <c:pt idx="6">
                  <c:v>4.7E-2</c:v>
                </c:pt>
                <c:pt idx="7">
                  <c:v>0.125</c:v>
                </c:pt>
                <c:pt idx="8">
                  <c:v>0.20799999999999999</c:v>
                </c:pt>
                <c:pt idx="9">
                  <c:v>0.153</c:v>
                </c:pt>
                <c:pt idx="10">
                  <c:v>5.8999999999999997E-2</c:v>
                </c:pt>
                <c:pt idx="11">
                  <c:v>2.4E-2</c:v>
                </c:pt>
              </c:numCache>
            </c:numRef>
          </c:val>
          <c:extLst>
            <c:ext xmlns:c16="http://schemas.microsoft.com/office/drawing/2014/chart" uri="{C3380CC4-5D6E-409C-BE32-E72D297353CC}">
              <c16:uniqueId val="{00000000-25BA-4146-B9AF-FAFBD5A1AE50}"/>
            </c:ext>
          </c:extLst>
        </c:ser>
        <c:dLbls>
          <c:showLegendKey val="0"/>
          <c:showVal val="0"/>
          <c:showCatName val="0"/>
          <c:showSerName val="0"/>
          <c:showPercent val="0"/>
          <c:showBubbleSize val="0"/>
        </c:dLbls>
        <c:gapWidth val="182"/>
        <c:axId val="196277808"/>
        <c:axId val="196278368"/>
      </c:barChart>
      <c:catAx>
        <c:axId val="19627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8368"/>
        <c:crosses val="autoZero"/>
        <c:auto val="1"/>
        <c:lblAlgn val="ctr"/>
        <c:lblOffset val="50"/>
        <c:noMultiLvlLbl val="0"/>
      </c:catAx>
      <c:valAx>
        <c:axId val="196278368"/>
        <c:scaling>
          <c:orientation val="minMax"/>
          <c:max val="0.30000000000000004"/>
          <c:min val="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6277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Statistics'!$B$7:$F$7</c:f>
              <c:strCache>
                <c:ptCount val="1"/>
                <c:pt idx="0">
                  <c:v>Study Area</c:v>
                </c:pt>
              </c:strCache>
            </c:strRef>
          </c:tx>
          <c:spPr>
            <a:solidFill>
              <a:srgbClr val="92D050"/>
            </a:solidFill>
            <a:ln>
              <a:noFill/>
            </a:ln>
            <a:effectLst/>
          </c:spPr>
          <c:invertIfNegative val="0"/>
          <c:errBars>
            <c:errBarType val="both"/>
            <c:errValType val="cust"/>
            <c:noEndCap val="1"/>
            <c:plus>
              <c:numRef>
                <c:f>'Summary Statistics'!$F$75:$F$84</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plus>
            <c:minus>
              <c:numRef>
                <c:f>'Summary Statistics'!$F$75:$F$84</c:f>
                <c:numCache>
                  <c:formatCode>General</c:formatCode>
                  <c:ptCount val="10"/>
                  <c:pt idx="0">
                    <c:v>1.0999999999999999E-2</c:v>
                  </c:pt>
                  <c:pt idx="1">
                    <c:v>8.9999999999999993E-3</c:v>
                  </c:pt>
                  <c:pt idx="2">
                    <c:v>1.0999999999999999E-2</c:v>
                  </c:pt>
                  <c:pt idx="3">
                    <c:v>8.9999999999999993E-3</c:v>
                  </c:pt>
                  <c:pt idx="4">
                    <c:v>1.0999999999999999E-2</c:v>
                  </c:pt>
                  <c:pt idx="5">
                    <c:v>1.2E-2</c:v>
                  </c:pt>
                  <c:pt idx="6">
                    <c:v>8.9999999999999993E-3</c:v>
                  </c:pt>
                  <c:pt idx="7">
                    <c:v>8.9999999999999993E-3</c:v>
                  </c:pt>
                  <c:pt idx="8">
                    <c:v>5.0000000000000001E-3</c:v>
                  </c:pt>
                  <c:pt idx="9">
                    <c:v>5.0000000000000001E-3</c:v>
                  </c:pt>
                </c:numCache>
              </c:numRef>
            </c:minus>
            <c:spPr>
              <a:noFill/>
              <a:ln w="25400" cap="flat" cmpd="sng" algn="ctr">
                <a:solidFill>
                  <a:schemeClr val="bg1">
                    <a:lumMod val="65000"/>
                  </a:schemeClr>
                </a:solidFill>
                <a:round/>
              </a:ln>
              <a:effectLst/>
            </c:spPr>
          </c:errBars>
          <c:cat>
            <c:strRef>
              <c:f>'Summary Statistics'!$A$75:$A$84</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Statistics'!$E$75:$E$84</c:f>
              <c:numCache>
                <c:formatCode>0.0%</c:formatCode>
                <c:ptCount val="10"/>
                <c:pt idx="0">
                  <c:v>0.14199999999999999</c:v>
                </c:pt>
                <c:pt idx="1">
                  <c:v>7.8E-2</c:v>
                </c:pt>
                <c:pt idx="2">
                  <c:v>0.124</c:v>
                </c:pt>
                <c:pt idx="3">
                  <c:v>8.7999999999999995E-2</c:v>
                </c:pt>
                <c:pt idx="4">
                  <c:v>0.128</c:v>
                </c:pt>
                <c:pt idx="5">
                  <c:v>0.16500000000000001</c:v>
                </c:pt>
                <c:pt idx="6">
                  <c:v>0.10100000000000001</c:v>
                </c:pt>
                <c:pt idx="7">
                  <c:v>0.11600000000000001</c:v>
                </c:pt>
                <c:pt idx="8">
                  <c:v>3.5000000000000003E-2</c:v>
                </c:pt>
                <c:pt idx="9">
                  <c:v>2.4E-2</c:v>
                </c:pt>
              </c:numCache>
            </c:numRef>
          </c:val>
          <c:extLst>
            <c:ext xmlns:c16="http://schemas.microsoft.com/office/drawing/2014/chart" uri="{C3380CC4-5D6E-409C-BE32-E72D297353CC}">
              <c16:uniqueId val="{00000002-E33F-46C9-8205-A05A1C3F69A9}"/>
            </c:ext>
          </c:extLst>
        </c:ser>
        <c:ser>
          <c:idx val="1"/>
          <c:order val="1"/>
          <c:tx>
            <c:strRef>
              <c:f>'Summary Statistics'!$G$7:$K$7</c:f>
              <c:strCache>
                <c:ptCount val="1"/>
                <c:pt idx="0">
                  <c:v>Boro</c:v>
                </c:pt>
              </c:strCache>
            </c:strRef>
          </c:tx>
          <c:spPr>
            <a:solidFill>
              <a:srgbClr val="00B0F0"/>
            </a:solidFill>
            <a:ln>
              <a:noFill/>
            </a:ln>
            <a:effectLst/>
          </c:spPr>
          <c:invertIfNegative val="0"/>
          <c:errBars>
            <c:errBarType val="both"/>
            <c:errValType val="cust"/>
            <c:noEndCap val="1"/>
            <c:plus>
              <c:numRef>
                <c:f>'Summary Statistics'!$K$75:$K$84</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plus>
            <c:minus>
              <c:numRef>
                <c:f>'Summary Statistics'!$K$75:$K$84</c:f>
                <c:numCache>
                  <c:formatCode>General</c:formatCode>
                  <c:ptCount val="10"/>
                  <c:pt idx="0">
                    <c:v>2E-3</c:v>
                  </c:pt>
                  <c:pt idx="1">
                    <c:v>2E-3</c:v>
                  </c:pt>
                  <c:pt idx="2">
                    <c:v>2E-3</c:v>
                  </c:pt>
                  <c:pt idx="3">
                    <c:v>2E-3</c:v>
                  </c:pt>
                  <c:pt idx="4">
                    <c:v>2E-3</c:v>
                  </c:pt>
                  <c:pt idx="5">
                    <c:v>2E-3</c:v>
                  </c:pt>
                  <c:pt idx="6">
                    <c:v>2E-3</c:v>
                  </c:pt>
                  <c:pt idx="7">
                    <c:v>2E-3</c:v>
                  </c:pt>
                  <c:pt idx="8">
                    <c:v>1E-3</c:v>
                  </c:pt>
                  <c:pt idx="9">
                    <c:v>1E-3</c:v>
                  </c:pt>
                </c:numCache>
              </c:numRef>
            </c:minus>
            <c:spPr>
              <a:noFill/>
              <a:ln w="25400" cap="flat" cmpd="sng" algn="ctr">
                <a:solidFill>
                  <a:schemeClr val="bg1">
                    <a:lumMod val="65000"/>
                  </a:schemeClr>
                </a:solidFill>
                <a:round/>
              </a:ln>
              <a:effectLst/>
            </c:spPr>
          </c:errBars>
          <c:cat>
            <c:strRef>
              <c:f>'Summary Statistics'!$A$75:$A$84</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Statistics'!$J$75:$J$84</c:f>
              <c:numCache>
                <c:formatCode>0.0%</c:formatCode>
                <c:ptCount val="10"/>
                <c:pt idx="0">
                  <c:v>0.11</c:v>
                </c:pt>
                <c:pt idx="1">
                  <c:v>6.5000000000000002E-2</c:v>
                </c:pt>
                <c:pt idx="2">
                  <c:v>0.109</c:v>
                </c:pt>
                <c:pt idx="3">
                  <c:v>9.2999999999999999E-2</c:v>
                </c:pt>
                <c:pt idx="4">
                  <c:v>0.11700000000000001</c:v>
                </c:pt>
                <c:pt idx="5">
                  <c:v>0.156</c:v>
                </c:pt>
                <c:pt idx="6">
                  <c:v>0.109</c:v>
                </c:pt>
                <c:pt idx="7">
                  <c:v>0.125</c:v>
                </c:pt>
                <c:pt idx="8">
                  <c:v>5.3999999999999999E-2</c:v>
                </c:pt>
                <c:pt idx="9">
                  <c:v>6.2E-2</c:v>
                </c:pt>
              </c:numCache>
            </c:numRef>
          </c:val>
          <c:extLst>
            <c:ext xmlns:c16="http://schemas.microsoft.com/office/drawing/2014/chart" uri="{C3380CC4-5D6E-409C-BE32-E72D297353CC}">
              <c16:uniqueId val="{00000001-E33F-46C9-8205-A05A1C3F69A9}"/>
            </c:ext>
          </c:extLst>
        </c:ser>
        <c:ser>
          <c:idx val="2"/>
          <c:order val="2"/>
          <c:tx>
            <c:strRef>
              <c:f>'Summary Statistics'!$L$7:$P$7</c:f>
              <c:strCache>
                <c:ptCount val="1"/>
                <c:pt idx="0">
                  <c:v>New York City</c:v>
                </c:pt>
              </c:strCache>
            </c:strRef>
          </c:tx>
          <c:spPr>
            <a:solidFill>
              <a:schemeClr val="tx2"/>
            </a:solidFill>
            <a:ln>
              <a:noFill/>
            </a:ln>
            <a:effectLst/>
          </c:spPr>
          <c:invertIfNegative val="0"/>
          <c:errBars>
            <c:errBarType val="both"/>
            <c:errValType val="cust"/>
            <c:noEndCap val="1"/>
            <c:plus>
              <c:numRef>
                <c:f>'Summary Statistics'!$P$75:$P$84</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plus>
            <c:minus>
              <c:numRef>
                <c:f>'Summary Statistics'!$P$75:$P$84</c:f>
                <c:numCache>
                  <c:formatCode>General</c:formatCode>
                  <c:ptCount val="10"/>
                  <c:pt idx="0">
                    <c:v>1E-3</c:v>
                  </c:pt>
                  <c:pt idx="1">
                    <c:v>1E-3</c:v>
                  </c:pt>
                  <c:pt idx="2">
                    <c:v>1E-3</c:v>
                  </c:pt>
                  <c:pt idx="3">
                    <c:v>1E-3</c:v>
                  </c:pt>
                  <c:pt idx="4">
                    <c:v>1E-3</c:v>
                  </c:pt>
                  <c:pt idx="5">
                    <c:v>1E-3</c:v>
                  </c:pt>
                  <c:pt idx="6">
                    <c:v>1E-3</c:v>
                  </c:pt>
                  <c:pt idx="7">
                    <c:v>1E-3</c:v>
                  </c:pt>
                  <c:pt idx="8">
                    <c:v>1E-3</c:v>
                  </c:pt>
                  <c:pt idx="9">
                    <c:v>1E-3</c:v>
                  </c:pt>
                </c:numCache>
              </c:numRef>
            </c:minus>
            <c:spPr>
              <a:noFill/>
              <a:ln w="25400" cap="flat" cmpd="sng" algn="ctr">
                <a:solidFill>
                  <a:schemeClr val="bg1">
                    <a:lumMod val="65000"/>
                  </a:schemeClr>
                </a:solidFill>
                <a:round/>
              </a:ln>
              <a:effectLst/>
            </c:spPr>
          </c:errBars>
          <c:cat>
            <c:strRef>
              <c:f>'Summary Statistics'!$A$75:$A$84</c:f>
              <c:strCache>
                <c:ptCount val="10"/>
                <c:pt idx="0">
                  <c:v>Household income of less than $10,000</c:v>
                </c:pt>
                <c:pt idx="1">
                  <c:v>$10,000 to $14,999</c:v>
                </c:pt>
                <c:pt idx="2">
                  <c:v>$15,000 to $24,999</c:v>
                </c:pt>
                <c:pt idx="3">
                  <c:v>$25,000 to $34,999</c:v>
                </c:pt>
                <c:pt idx="4">
                  <c:v>$35,000 to $49,999</c:v>
                </c:pt>
                <c:pt idx="5">
                  <c:v>$50,000 to $74,999</c:v>
                </c:pt>
                <c:pt idx="6">
                  <c:v>$75,000 to $99,999</c:v>
                </c:pt>
                <c:pt idx="7">
                  <c:v>$100,000 to $149,999</c:v>
                </c:pt>
                <c:pt idx="8">
                  <c:v>$150,000 to $199,999</c:v>
                </c:pt>
                <c:pt idx="9">
                  <c:v>$200,000 or more</c:v>
                </c:pt>
              </c:strCache>
            </c:strRef>
          </c:cat>
          <c:val>
            <c:numRef>
              <c:f>'Summary Statistics'!$O$75:$O$84</c:f>
              <c:numCache>
                <c:formatCode>0.0%</c:formatCode>
                <c:ptCount val="10"/>
                <c:pt idx="0">
                  <c:v>0.10199999999999999</c:v>
                </c:pt>
                <c:pt idx="1">
                  <c:v>0.06</c:v>
                </c:pt>
                <c:pt idx="2">
                  <c:v>0.10199999999999999</c:v>
                </c:pt>
                <c:pt idx="3">
                  <c:v>8.6999999999999994E-2</c:v>
                </c:pt>
                <c:pt idx="4">
                  <c:v>0.111</c:v>
                </c:pt>
                <c:pt idx="5">
                  <c:v>0.153</c:v>
                </c:pt>
                <c:pt idx="6">
                  <c:v>0.109</c:v>
                </c:pt>
                <c:pt idx="7">
                  <c:v>0.13100000000000001</c:v>
                </c:pt>
                <c:pt idx="8">
                  <c:v>6.0999999999999999E-2</c:v>
                </c:pt>
                <c:pt idx="9">
                  <c:v>8.3000000000000004E-2</c:v>
                </c:pt>
              </c:numCache>
            </c:numRef>
          </c:val>
          <c:extLst>
            <c:ext xmlns:c16="http://schemas.microsoft.com/office/drawing/2014/chart" uri="{C3380CC4-5D6E-409C-BE32-E72D297353CC}">
              <c16:uniqueId val="{00000000-E33F-46C9-8205-A05A1C3F69A9}"/>
            </c:ext>
          </c:extLst>
        </c:ser>
        <c:dLbls>
          <c:showLegendKey val="0"/>
          <c:showVal val="0"/>
          <c:showCatName val="0"/>
          <c:showSerName val="0"/>
          <c:showPercent val="0"/>
          <c:showBubbleSize val="0"/>
        </c:dLbls>
        <c:gapWidth val="182"/>
        <c:axId val="194368560"/>
        <c:axId val="194369120"/>
      </c:barChart>
      <c:catAx>
        <c:axId val="1943685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9120"/>
        <c:crosses val="autoZero"/>
        <c:auto val="1"/>
        <c:lblAlgn val="ctr"/>
        <c:lblOffset val="50"/>
        <c:noMultiLvlLbl val="0"/>
      </c:catAx>
      <c:valAx>
        <c:axId val="194369120"/>
        <c:scaling>
          <c:orientation val="minMax"/>
          <c:max val="0.2"/>
          <c:min val="0"/>
        </c:scaling>
        <c:delete val="0"/>
        <c:axPos val="t"/>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368560"/>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editAs="oneCell">
    <xdr:from>
      <xdr:col>2</xdr:col>
      <xdr:colOff>95253</xdr:colOff>
      <xdr:row>0</xdr:row>
      <xdr:rowOff>142874</xdr:rowOff>
    </xdr:from>
    <xdr:to>
      <xdr:col>22</xdr:col>
      <xdr:colOff>2262158</xdr:colOff>
      <xdr:row>1</xdr:row>
      <xdr:rowOff>428625</xdr:rowOff>
    </xdr:to>
    <xdr:pic>
      <xdr:nvPicPr>
        <xdr:cNvPr id="3" name="Picture 2">
          <a:extLst>
            <a:ext uri="{FF2B5EF4-FFF2-40B4-BE49-F238E27FC236}">
              <a16:creationId xmlns:a16="http://schemas.microsoft.com/office/drawing/2014/main" id="{80B0A23C-0DBB-40A1-B880-E5750E8B70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6478" y="142874"/>
          <a:ext cx="16930655" cy="21240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609599</xdr:colOff>
      <xdr:row>2</xdr:row>
      <xdr:rowOff>0</xdr:rowOff>
    </xdr:from>
    <xdr:to>
      <xdr:col>7</xdr:col>
      <xdr:colOff>567414</xdr:colOff>
      <xdr:row>23</xdr:row>
      <xdr:rowOff>9526</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200025</xdr:colOff>
      <xdr:row>2</xdr:row>
      <xdr:rowOff>0</xdr:rowOff>
    </xdr:from>
    <xdr:to>
      <xdr:col>15</xdr:col>
      <xdr:colOff>157840</xdr:colOff>
      <xdr:row>23</xdr:row>
      <xdr:rowOff>19050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381000</xdr:colOff>
      <xdr:row>2</xdr:row>
      <xdr:rowOff>0</xdr:rowOff>
    </xdr:from>
    <xdr:to>
      <xdr:col>22</xdr:col>
      <xdr:colOff>338815</xdr:colOff>
      <xdr:row>23</xdr:row>
      <xdr:rowOff>19050</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92590B88-2FFE-4881-AB1E-386839928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504825</xdr:colOff>
      <xdr:row>23</xdr:row>
      <xdr:rowOff>128589</xdr:rowOff>
    </xdr:to>
    <xdr:graphicFrame macro="">
      <xdr:nvGraphicFramePr>
        <xdr:cNvPr id="2" name="Chart 1">
          <a:extLst>
            <a:ext uri="{FF2B5EF4-FFF2-40B4-BE49-F238E27FC236}">
              <a16:creationId xmlns:a16="http://schemas.microsoft.com/office/drawing/2014/main" id="{F9DF2012-4C1E-4C36-8AE2-AB7C83517E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errygathers/dcp-guide/raw/master/demographic-profile/docs/bushwick-demographics.ppt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382"/>
  <sheetViews>
    <sheetView tabSelected="1" workbookViewId="0">
      <selection sqref="A1:B1"/>
    </sheetView>
  </sheetViews>
  <sheetFormatPr defaultRowHeight="12" x14ac:dyDescent="0.2"/>
  <cols>
    <col min="1" max="1" width="33.28515625" style="2" customWidth="1"/>
    <col min="2" max="2" width="0.85546875" style="2" customWidth="1"/>
    <col min="3" max="3" width="68" style="2" customWidth="1"/>
    <col min="4" max="4" width="7.85546875" style="3" bestFit="1" customWidth="1"/>
    <col min="5" max="5" width="5.85546875" style="3" bestFit="1" customWidth="1"/>
    <col min="6" max="6" width="5.28515625" style="7" bestFit="1" customWidth="1"/>
    <col min="7" max="7" width="8.5703125" style="27" bestFit="1" customWidth="1"/>
    <col min="8" max="8" width="6.5703125" style="27" bestFit="1" customWidth="1"/>
    <col min="9" max="9" width="9.42578125" style="3" bestFit="1" customWidth="1"/>
    <col min="10" max="10" width="6.140625" style="3" bestFit="1" customWidth="1"/>
    <col min="11" max="11" width="5.28515625" style="7" bestFit="1" customWidth="1"/>
    <col min="12" max="12" width="8.5703125" style="27" bestFit="1" customWidth="1"/>
    <col min="13" max="13" width="6.5703125" style="27" bestFit="1" customWidth="1"/>
    <col min="14" max="14" width="10" style="3" bestFit="1" customWidth="1"/>
    <col min="15" max="15" width="6.140625" style="3" bestFit="1" customWidth="1"/>
    <col min="16" max="16" width="7.7109375" style="7" bestFit="1" customWidth="1"/>
    <col min="17" max="17" width="5.7109375" style="7" bestFit="1" customWidth="1"/>
    <col min="18" max="18" width="7.5703125" style="2" bestFit="1" customWidth="1"/>
    <col min="19" max="19" width="5.140625" style="2" bestFit="1" customWidth="1"/>
    <col min="20" max="20" width="8.140625" style="9" customWidth="1"/>
    <col min="21" max="21" width="32" style="9" customWidth="1"/>
    <col min="22" max="22" width="0.85546875" style="9" customWidth="1"/>
    <col min="23" max="23" width="61.42578125" style="2" bestFit="1" customWidth="1"/>
    <col min="24" max="25" width="9.42578125" style="3" bestFit="1" customWidth="1"/>
    <col min="26" max="26" width="9.42578125" style="7" bestFit="1" customWidth="1"/>
    <col min="27" max="28" width="9.42578125" style="27" bestFit="1" customWidth="1"/>
    <col min="29" max="30" width="9.42578125" style="3" bestFit="1" customWidth="1"/>
    <col min="31" max="31" width="9.42578125" style="7" bestFit="1" customWidth="1"/>
    <col min="32" max="33" width="9.42578125" style="27" bestFit="1" customWidth="1"/>
    <col min="34" max="34" width="9.85546875" style="3" bestFit="1" customWidth="1"/>
    <col min="35" max="35" width="9.42578125" style="3" bestFit="1" customWidth="1"/>
    <col min="36" max="37" width="9.42578125" style="7" bestFit="1" customWidth="1"/>
    <col min="38" max="16384" width="9.140625" style="2"/>
  </cols>
  <sheetData>
    <row r="1" spans="1:37" ht="144.75" customHeight="1" x14ac:dyDescent="0.2">
      <c r="A1" s="229" t="s">
        <v>195</v>
      </c>
      <c r="B1" s="229"/>
      <c r="C1" s="230"/>
      <c r="D1" s="230"/>
      <c r="E1" s="230"/>
      <c r="F1" s="230"/>
      <c r="G1" s="230"/>
      <c r="H1" s="230"/>
      <c r="I1" s="230"/>
      <c r="J1" s="230"/>
      <c r="K1" s="230"/>
      <c r="L1" s="230"/>
      <c r="M1" s="230"/>
      <c r="N1" s="230"/>
      <c r="O1" s="230"/>
      <c r="P1" s="230"/>
      <c r="Q1" s="230"/>
      <c r="R1" s="230"/>
      <c r="S1" s="230"/>
      <c r="T1" s="230"/>
      <c r="U1" s="230"/>
      <c r="V1" s="230"/>
      <c r="W1" s="230"/>
    </row>
    <row r="2" spans="1:37" ht="44.25" customHeight="1" x14ac:dyDescent="0.2">
      <c r="A2" s="231" t="s">
        <v>198</v>
      </c>
      <c r="B2" s="231"/>
      <c r="C2" s="230"/>
      <c r="D2" s="230"/>
      <c r="E2" s="230"/>
      <c r="F2" s="230"/>
      <c r="G2" s="230"/>
      <c r="H2" s="230"/>
      <c r="I2" s="230"/>
      <c r="J2" s="230"/>
      <c r="K2" s="230"/>
      <c r="L2" s="230"/>
      <c r="M2" s="230"/>
      <c r="N2" s="230"/>
      <c r="O2" s="230"/>
      <c r="P2" s="230"/>
      <c r="Q2" s="230"/>
      <c r="R2" s="230"/>
      <c r="S2" s="230"/>
      <c r="T2" s="230"/>
      <c r="U2" s="230"/>
      <c r="V2" s="230"/>
      <c r="W2" s="230"/>
    </row>
    <row r="3" spans="1:37" s="110" customFormat="1" ht="30.75" customHeight="1" x14ac:dyDescent="0.25">
      <c r="A3" s="227" t="s">
        <v>197</v>
      </c>
      <c r="B3" s="216"/>
      <c r="C3" s="228"/>
      <c r="D3" s="217"/>
      <c r="E3" s="217"/>
      <c r="F3" s="218"/>
      <c r="G3" s="219"/>
      <c r="H3" s="219"/>
      <c r="I3" s="217"/>
      <c r="J3" s="217"/>
      <c r="K3" s="218"/>
      <c r="L3" s="219"/>
      <c r="M3" s="219"/>
      <c r="N3" s="217"/>
      <c r="O3" s="217"/>
      <c r="P3" s="218"/>
      <c r="Q3" s="218"/>
      <c r="R3" s="216"/>
      <c r="S3" s="216"/>
      <c r="T3" s="111"/>
      <c r="U3" s="111"/>
      <c r="V3" s="111"/>
      <c r="X3" s="112"/>
      <c r="Y3" s="112"/>
      <c r="Z3" s="115"/>
      <c r="AA3" s="116"/>
      <c r="AB3" s="116"/>
      <c r="AC3" s="112"/>
      <c r="AD3" s="112"/>
      <c r="AE3" s="115"/>
      <c r="AF3" s="116"/>
      <c r="AG3" s="116"/>
      <c r="AH3" s="112"/>
      <c r="AI3" s="112"/>
      <c r="AJ3" s="115"/>
      <c r="AK3" s="115"/>
    </row>
    <row r="4" spans="1:37" ht="43.5" customHeight="1" x14ac:dyDescent="0.2">
      <c r="A4" s="232" t="s">
        <v>196</v>
      </c>
      <c r="B4" s="232"/>
      <c r="C4" s="232"/>
      <c r="D4" s="232"/>
      <c r="E4" s="232"/>
      <c r="F4" s="232"/>
      <c r="G4" s="232"/>
      <c r="H4" s="232"/>
      <c r="I4" s="232"/>
      <c r="J4" s="232"/>
      <c r="K4" s="232"/>
      <c r="L4" s="232"/>
      <c r="M4" s="232"/>
      <c r="N4" s="232"/>
      <c r="O4" s="232"/>
      <c r="P4" s="232"/>
      <c r="Q4" s="232"/>
      <c r="R4" s="232"/>
      <c r="S4" s="232"/>
    </row>
    <row r="5" spans="1:37" s="110" customFormat="1" ht="24" customHeight="1" x14ac:dyDescent="0.2">
      <c r="A5" s="211" t="s">
        <v>180</v>
      </c>
      <c r="B5" s="212"/>
      <c r="C5" s="220" t="s">
        <v>181</v>
      </c>
      <c r="D5" s="221"/>
      <c r="E5" s="221"/>
      <c r="F5" s="222"/>
      <c r="G5" s="223"/>
      <c r="H5" s="223"/>
      <c r="I5" s="221"/>
      <c r="J5" s="221"/>
      <c r="K5" s="222"/>
      <c r="L5" s="223"/>
      <c r="M5" s="223"/>
      <c r="N5" s="221"/>
      <c r="O5" s="221"/>
      <c r="P5" s="222"/>
      <c r="Q5" s="222"/>
      <c r="R5" s="215"/>
      <c r="S5" s="215"/>
      <c r="T5" s="111"/>
      <c r="U5" s="111"/>
      <c r="V5" s="111"/>
      <c r="X5" s="112"/>
      <c r="Y5" s="112"/>
      <c r="Z5" s="115"/>
      <c r="AA5" s="116"/>
      <c r="AB5" s="116"/>
      <c r="AC5" s="112"/>
      <c r="AD5" s="112"/>
      <c r="AE5" s="115"/>
      <c r="AF5" s="116"/>
      <c r="AG5" s="116"/>
      <c r="AH5" s="112"/>
      <c r="AI5" s="112"/>
      <c r="AJ5" s="115"/>
      <c r="AK5" s="115"/>
    </row>
    <row r="6" spans="1:37" s="110" customFormat="1" ht="45" customHeight="1" x14ac:dyDescent="0.2">
      <c r="A6" s="213" t="s">
        <v>183</v>
      </c>
      <c r="B6" s="214"/>
      <c r="C6" s="224" t="s">
        <v>182</v>
      </c>
      <c r="D6" s="221"/>
      <c r="E6" s="221"/>
      <c r="F6" s="222"/>
      <c r="G6" s="223"/>
      <c r="H6" s="223"/>
      <c r="I6" s="221"/>
      <c r="J6" s="221"/>
      <c r="K6" s="222"/>
      <c r="L6" s="223"/>
      <c r="M6" s="223"/>
      <c r="N6" s="221"/>
      <c r="O6" s="221"/>
      <c r="P6" s="222"/>
      <c r="Q6" s="222"/>
      <c r="R6" s="215"/>
      <c r="S6" s="215"/>
      <c r="T6" s="111"/>
      <c r="U6" s="111"/>
      <c r="V6" s="111"/>
      <c r="X6" s="112"/>
      <c r="Y6" s="112"/>
      <c r="Z6" s="115"/>
      <c r="AA6" s="116"/>
      <c r="AB6" s="116"/>
      <c r="AC6" s="112"/>
      <c r="AD6" s="112"/>
      <c r="AE6" s="115"/>
      <c r="AF6" s="116"/>
      <c r="AG6" s="116"/>
      <c r="AH6" s="112"/>
      <c r="AI6" s="112"/>
      <c r="AJ6" s="115"/>
      <c r="AK6" s="115"/>
    </row>
    <row r="7" spans="1:37" ht="20.100000000000001" customHeight="1" x14ac:dyDescent="0.2">
      <c r="C7" s="246" t="s">
        <v>188</v>
      </c>
      <c r="D7" s="246"/>
      <c r="E7" s="246"/>
      <c r="F7" s="246"/>
      <c r="G7" s="246"/>
      <c r="H7" s="246"/>
      <c r="I7" s="246"/>
      <c r="J7" s="246"/>
      <c r="K7" s="246"/>
      <c r="L7" s="246"/>
      <c r="M7" s="246"/>
      <c r="N7" s="246"/>
      <c r="O7" s="246"/>
      <c r="P7" s="246"/>
      <c r="Q7" s="246"/>
      <c r="R7" s="246"/>
      <c r="S7" s="246"/>
      <c r="T7" s="96"/>
      <c r="U7" s="96"/>
      <c r="V7" s="96"/>
    </row>
    <row r="8" spans="1:37" ht="12.75" customHeight="1" x14ac:dyDescent="0.2">
      <c r="A8" s="233" t="s">
        <v>179</v>
      </c>
      <c r="B8" s="208"/>
      <c r="C8" s="199" t="s">
        <v>148</v>
      </c>
      <c r="D8" s="200" t="s">
        <v>129</v>
      </c>
      <c r="E8" s="200"/>
      <c r="F8" s="200"/>
      <c r="G8" s="200"/>
      <c r="H8" s="200"/>
      <c r="I8" s="200" t="s">
        <v>130</v>
      </c>
      <c r="J8" s="200"/>
      <c r="K8" s="200"/>
      <c r="L8" s="200"/>
      <c r="M8" s="200"/>
      <c r="N8" s="200" t="s">
        <v>131</v>
      </c>
      <c r="O8" s="200"/>
      <c r="P8" s="200"/>
      <c r="Q8" s="200"/>
      <c r="R8" s="200"/>
      <c r="S8" s="200"/>
      <c r="T8" s="97"/>
      <c r="U8" s="97"/>
      <c r="V8" s="97"/>
    </row>
    <row r="9" spans="1:37" ht="15.75" customHeight="1" x14ac:dyDescent="0.2">
      <c r="A9" s="233"/>
      <c r="B9" s="208"/>
      <c r="C9" s="199"/>
      <c r="D9" s="200" t="s">
        <v>3</v>
      </c>
      <c r="E9" s="200"/>
      <c r="F9" s="200"/>
      <c r="G9" s="201" t="s">
        <v>4</v>
      </c>
      <c r="H9" s="201"/>
      <c r="I9" s="200" t="s">
        <v>3</v>
      </c>
      <c r="J9" s="200"/>
      <c r="K9" s="200"/>
      <c r="L9" s="201" t="s">
        <v>4</v>
      </c>
      <c r="M9" s="201"/>
      <c r="N9" s="202" t="s">
        <v>3</v>
      </c>
      <c r="O9" s="202"/>
      <c r="P9" s="203" t="s">
        <v>149</v>
      </c>
      <c r="Q9" s="203"/>
      <c r="R9" s="200" t="s">
        <v>5</v>
      </c>
      <c r="S9" s="200"/>
      <c r="T9" s="97"/>
      <c r="U9" s="97"/>
      <c r="V9" s="97"/>
    </row>
    <row r="10" spans="1:37" x14ac:dyDescent="0.2">
      <c r="A10" s="233"/>
      <c r="B10" s="208"/>
      <c r="C10" s="199"/>
      <c r="D10" s="204" t="s">
        <v>6</v>
      </c>
      <c r="E10" s="204" t="s">
        <v>150</v>
      </c>
      <c r="F10" s="205" t="s">
        <v>151</v>
      </c>
      <c r="G10" s="206" t="s">
        <v>6</v>
      </c>
      <c r="H10" s="206" t="s">
        <v>150</v>
      </c>
      <c r="I10" s="204" t="s">
        <v>6</v>
      </c>
      <c r="J10" s="204" t="s">
        <v>150</v>
      </c>
      <c r="K10" s="205" t="s">
        <v>151</v>
      </c>
      <c r="L10" s="206" t="s">
        <v>6</v>
      </c>
      <c r="M10" s="206" t="s">
        <v>150</v>
      </c>
      <c r="N10" s="204" t="s">
        <v>6</v>
      </c>
      <c r="O10" s="204" t="s">
        <v>150</v>
      </c>
      <c r="P10" s="205" t="s">
        <v>6</v>
      </c>
      <c r="Q10" s="205" t="s">
        <v>150</v>
      </c>
      <c r="R10" s="207" t="s">
        <v>6</v>
      </c>
      <c r="S10" s="207" t="s">
        <v>150</v>
      </c>
      <c r="T10" s="98"/>
      <c r="U10" s="98"/>
      <c r="V10" s="98"/>
    </row>
    <row r="11" spans="1:37" x14ac:dyDescent="0.2">
      <c r="A11" s="210"/>
      <c r="C11" s="192" t="s">
        <v>7</v>
      </c>
      <c r="D11" s="56">
        <v>129063</v>
      </c>
      <c r="E11" s="193">
        <v>3140</v>
      </c>
      <c r="F11" s="194">
        <v>1.5</v>
      </c>
      <c r="G11" s="195">
        <v>1</v>
      </c>
      <c r="H11" s="195"/>
      <c r="I11" s="56">
        <v>135837</v>
      </c>
      <c r="J11" s="193">
        <v>2714</v>
      </c>
      <c r="K11" s="194">
        <v>1.2</v>
      </c>
      <c r="L11" s="195">
        <v>1</v>
      </c>
      <c r="M11" s="195"/>
      <c r="N11" s="60">
        <v>6774</v>
      </c>
      <c r="O11" s="196">
        <v>4150</v>
      </c>
      <c r="P11" s="197">
        <v>5.2999999999999999E-2</v>
      </c>
      <c r="Q11" s="197">
        <v>3.3000000000000002E-2</v>
      </c>
      <c r="R11" s="198">
        <v>0</v>
      </c>
      <c r="S11" s="198">
        <v>0</v>
      </c>
      <c r="T11" s="99"/>
      <c r="U11" s="99"/>
      <c r="V11" s="99"/>
    </row>
    <row r="12" spans="1:37" x14ac:dyDescent="0.2">
      <c r="A12" s="210"/>
      <c r="C12" s="64" t="s">
        <v>8</v>
      </c>
      <c r="D12" s="65">
        <v>63546</v>
      </c>
      <c r="E12" s="66">
        <v>2081</v>
      </c>
      <c r="F12" s="67">
        <v>2</v>
      </c>
      <c r="G12" s="68">
        <v>0.49199999999999999</v>
      </c>
      <c r="H12" s="68">
        <v>1.0999999999999999E-2</v>
      </c>
      <c r="I12" s="65">
        <v>67768</v>
      </c>
      <c r="J12" s="66">
        <v>1812</v>
      </c>
      <c r="K12" s="67">
        <v>1.6</v>
      </c>
      <c r="L12" s="68">
        <v>0.499</v>
      </c>
      <c r="M12" s="68">
        <v>8.9999999999999993E-3</v>
      </c>
      <c r="N12" s="69">
        <v>4222</v>
      </c>
      <c r="O12" s="70">
        <v>2759</v>
      </c>
      <c r="P12" s="71">
        <v>6.6000000000000003E-2</v>
      </c>
      <c r="Q12" s="71">
        <v>4.4999999999999998E-2</v>
      </c>
      <c r="R12" s="72">
        <v>0.7</v>
      </c>
      <c r="S12" s="72">
        <v>1.4</v>
      </c>
      <c r="T12" s="99"/>
      <c r="U12" s="99"/>
      <c r="V12" s="99"/>
    </row>
    <row r="13" spans="1:37" x14ac:dyDescent="0.2">
      <c r="C13" s="55" t="s">
        <v>9</v>
      </c>
      <c r="D13" s="56">
        <v>65517</v>
      </c>
      <c r="E13" s="57">
        <v>1922</v>
      </c>
      <c r="F13" s="58">
        <v>1.8</v>
      </c>
      <c r="G13" s="59">
        <v>0.50800000000000001</v>
      </c>
      <c r="H13" s="59">
        <v>8.0000000000000002E-3</v>
      </c>
      <c r="I13" s="56">
        <v>68069</v>
      </c>
      <c r="J13" s="57">
        <v>1714</v>
      </c>
      <c r="K13" s="58">
        <v>1.5</v>
      </c>
      <c r="L13" s="59">
        <v>0.501</v>
      </c>
      <c r="M13" s="59">
        <v>8.0000000000000002E-3</v>
      </c>
      <c r="N13" s="60">
        <v>2552</v>
      </c>
      <c r="O13" s="61">
        <v>2575</v>
      </c>
      <c r="P13" s="62">
        <v>3.9E-2</v>
      </c>
      <c r="Q13" s="62">
        <v>0.04</v>
      </c>
      <c r="R13" s="63">
        <v>-0.7</v>
      </c>
      <c r="S13" s="63">
        <v>1.1000000000000001</v>
      </c>
      <c r="T13" s="99"/>
      <c r="U13" s="99"/>
      <c r="V13" s="99"/>
    </row>
    <row r="14" spans="1:37" x14ac:dyDescent="0.2">
      <c r="C14" s="64"/>
      <c r="D14" s="65"/>
      <c r="E14" s="66"/>
      <c r="F14" s="67"/>
      <c r="G14" s="68"/>
      <c r="H14" s="68"/>
      <c r="I14" s="65"/>
      <c r="J14" s="66"/>
      <c r="K14" s="67"/>
      <c r="L14" s="68"/>
      <c r="M14" s="68"/>
      <c r="N14" s="65"/>
      <c r="O14" s="66"/>
      <c r="P14" s="68"/>
      <c r="Q14" s="68"/>
      <c r="R14" s="67"/>
      <c r="S14" s="67"/>
      <c r="T14" s="100"/>
      <c r="U14" s="100"/>
      <c r="V14" s="100"/>
    </row>
    <row r="15" spans="1:37" x14ac:dyDescent="0.2">
      <c r="C15" s="55" t="s">
        <v>10</v>
      </c>
      <c r="D15" s="56">
        <v>9846</v>
      </c>
      <c r="E15" s="57">
        <v>810</v>
      </c>
      <c r="F15" s="58">
        <v>5</v>
      </c>
      <c r="G15" s="59">
        <v>7.5999999999999998E-2</v>
      </c>
      <c r="H15" s="59">
        <v>6.0000000000000001E-3</v>
      </c>
      <c r="I15" s="56">
        <v>8561</v>
      </c>
      <c r="J15" s="57">
        <v>743</v>
      </c>
      <c r="K15" s="58">
        <v>5.3</v>
      </c>
      <c r="L15" s="59">
        <v>6.3E-2</v>
      </c>
      <c r="M15" s="59">
        <v>5.0000000000000001E-3</v>
      </c>
      <c r="N15" s="60">
        <v>-1285</v>
      </c>
      <c r="O15" s="61">
        <v>1099</v>
      </c>
      <c r="P15" s="62">
        <v>-0.13100000000000001</v>
      </c>
      <c r="Q15" s="62">
        <v>0.104</v>
      </c>
      <c r="R15" s="63">
        <v>-1.3</v>
      </c>
      <c r="S15" s="63">
        <v>0.8</v>
      </c>
      <c r="T15" s="99"/>
      <c r="U15" s="99"/>
      <c r="V15" s="99"/>
    </row>
    <row r="16" spans="1:37" x14ac:dyDescent="0.2">
      <c r="C16" s="64" t="s">
        <v>11</v>
      </c>
      <c r="D16" s="65">
        <v>9873</v>
      </c>
      <c r="E16" s="66">
        <v>769</v>
      </c>
      <c r="F16" s="67">
        <v>4.7</v>
      </c>
      <c r="G16" s="68">
        <v>7.6999999999999999E-2</v>
      </c>
      <c r="H16" s="68">
        <v>6.0000000000000001E-3</v>
      </c>
      <c r="I16" s="65">
        <v>8280</v>
      </c>
      <c r="J16" s="66">
        <v>647</v>
      </c>
      <c r="K16" s="67">
        <v>4.8</v>
      </c>
      <c r="L16" s="68">
        <v>6.0999999999999999E-2</v>
      </c>
      <c r="M16" s="68">
        <v>5.0000000000000001E-3</v>
      </c>
      <c r="N16" s="69">
        <v>-1593</v>
      </c>
      <c r="O16" s="70">
        <v>1005</v>
      </c>
      <c r="P16" s="71">
        <v>-0.161</v>
      </c>
      <c r="Q16" s="71">
        <v>9.2999999999999999E-2</v>
      </c>
      <c r="R16" s="72">
        <v>-1.6</v>
      </c>
      <c r="S16" s="72">
        <v>0.7</v>
      </c>
      <c r="T16" s="99"/>
      <c r="U16" s="99"/>
      <c r="V16" s="99"/>
    </row>
    <row r="17" spans="3:22" x14ac:dyDescent="0.2">
      <c r="C17" s="55" t="s">
        <v>12</v>
      </c>
      <c r="D17" s="56">
        <v>9208</v>
      </c>
      <c r="E17" s="57">
        <v>809</v>
      </c>
      <c r="F17" s="58">
        <v>5.3</v>
      </c>
      <c r="G17" s="59">
        <v>7.0999999999999994E-2</v>
      </c>
      <c r="H17" s="59">
        <v>6.0000000000000001E-3</v>
      </c>
      <c r="I17" s="56">
        <v>8245</v>
      </c>
      <c r="J17" s="57">
        <v>622</v>
      </c>
      <c r="K17" s="58">
        <v>4.5999999999999996</v>
      </c>
      <c r="L17" s="59">
        <v>6.0999999999999999E-2</v>
      </c>
      <c r="M17" s="59">
        <v>4.0000000000000001E-3</v>
      </c>
      <c r="N17" s="60">
        <v>-963</v>
      </c>
      <c r="O17" s="61">
        <v>1021</v>
      </c>
      <c r="P17" s="62">
        <v>-0.105</v>
      </c>
      <c r="Q17" s="62">
        <v>0.104</v>
      </c>
      <c r="R17" s="63">
        <v>-1.1000000000000001</v>
      </c>
      <c r="S17" s="63">
        <v>0.7</v>
      </c>
      <c r="T17" s="99"/>
      <c r="U17" s="99"/>
      <c r="V17" s="99"/>
    </row>
    <row r="18" spans="3:22" x14ac:dyDescent="0.2">
      <c r="C18" s="64" t="s">
        <v>13</v>
      </c>
      <c r="D18" s="65">
        <v>10376</v>
      </c>
      <c r="E18" s="66">
        <v>849</v>
      </c>
      <c r="F18" s="67">
        <v>5</v>
      </c>
      <c r="G18" s="68">
        <v>0.08</v>
      </c>
      <c r="H18" s="68">
        <v>6.0000000000000001E-3</v>
      </c>
      <c r="I18" s="65">
        <v>7926</v>
      </c>
      <c r="J18" s="66">
        <v>667</v>
      </c>
      <c r="K18" s="67">
        <v>5.0999999999999996</v>
      </c>
      <c r="L18" s="68">
        <v>5.8000000000000003E-2</v>
      </c>
      <c r="M18" s="68">
        <v>5.0000000000000001E-3</v>
      </c>
      <c r="N18" s="69">
        <v>-2450</v>
      </c>
      <c r="O18" s="70">
        <v>1079</v>
      </c>
      <c r="P18" s="71">
        <v>-0.23599999999999999</v>
      </c>
      <c r="Q18" s="71">
        <v>0.09</v>
      </c>
      <c r="R18" s="72">
        <v>-2.2000000000000002</v>
      </c>
      <c r="S18" s="72">
        <v>0.8</v>
      </c>
      <c r="T18" s="99"/>
      <c r="U18" s="99"/>
      <c r="V18" s="99"/>
    </row>
    <row r="19" spans="3:22" x14ac:dyDescent="0.2">
      <c r="C19" s="55" t="s">
        <v>14</v>
      </c>
      <c r="D19" s="56">
        <v>13582</v>
      </c>
      <c r="E19" s="57">
        <v>990</v>
      </c>
      <c r="F19" s="58">
        <v>4.4000000000000004</v>
      </c>
      <c r="G19" s="59">
        <v>0.105</v>
      </c>
      <c r="H19" s="59">
        <v>7.0000000000000001E-3</v>
      </c>
      <c r="I19" s="56">
        <v>14940</v>
      </c>
      <c r="J19" s="57">
        <v>974</v>
      </c>
      <c r="K19" s="58">
        <v>4</v>
      </c>
      <c r="L19" s="59">
        <v>0.11</v>
      </c>
      <c r="M19" s="59">
        <v>7.0000000000000001E-3</v>
      </c>
      <c r="N19" s="60">
        <v>1358</v>
      </c>
      <c r="O19" s="61">
        <v>1389</v>
      </c>
      <c r="P19" s="62">
        <v>0.1</v>
      </c>
      <c r="Q19" s="62">
        <v>0.108</v>
      </c>
      <c r="R19" s="63">
        <v>0.5</v>
      </c>
      <c r="S19" s="63">
        <v>1</v>
      </c>
      <c r="T19" s="99"/>
      <c r="U19" s="99"/>
      <c r="V19" s="99"/>
    </row>
    <row r="20" spans="3:22" x14ac:dyDescent="0.2">
      <c r="C20" s="64" t="s">
        <v>15</v>
      </c>
      <c r="D20" s="65">
        <v>13997</v>
      </c>
      <c r="E20" s="66">
        <v>956</v>
      </c>
      <c r="F20" s="67">
        <v>4.2</v>
      </c>
      <c r="G20" s="68">
        <v>0.109</v>
      </c>
      <c r="H20" s="68">
        <v>7.0000000000000001E-3</v>
      </c>
      <c r="I20" s="65">
        <v>18238</v>
      </c>
      <c r="J20" s="66">
        <v>919</v>
      </c>
      <c r="K20" s="67">
        <v>3.1</v>
      </c>
      <c r="L20" s="68">
        <v>0.13400000000000001</v>
      </c>
      <c r="M20" s="68">
        <v>6.0000000000000001E-3</v>
      </c>
      <c r="N20" s="65">
        <v>4241</v>
      </c>
      <c r="O20" s="66">
        <v>1326</v>
      </c>
      <c r="P20" s="71">
        <v>0.30299999999999999</v>
      </c>
      <c r="Q20" s="71">
        <v>0.111</v>
      </c>
      <c r="R20" s="72">
        <v>2.6</v>
      </c>
      <c r="S20" s="72">
        <v>0.9</v>
      </c>
      <c r="T20" s="99"/>
      <c r="U20" s="99"/>
      <c r="V20" s="99"/>
    </row>
    <row r="21" spans="3:22" x14ac:dyDescent="0.2">
      <c r="C21" s="55" t="s">
        <v>16</v>
      </c>
      <c r="D21" s="56">
        <v>11113</v>
      </c>
      <c r="E21" s="57">
        <v>786</v>
      </c>
      <c r="F21" s="58">
        <v>4.3</v>
      </c>
      <c r="G21" s="59">
        <v>8.5999999999999993E-2</v>
      </c>
      <c r="H21" s="59">
        <v>6.0000000000000001E-3</v>
      </c>
      <c r="I21" s="56">
        <v>13503</v>
      </c>
      <c r="J21" s="57">
        <v>793</v>
      </c>
      <c r="K21" s="58">
        <v>3.6</v>
      </c>
      <c r="L21" s="59">
        <v>9.9000000000000005E-2</v>
      </c>
      <c r="M21" s="59">
        <v>5.0000000000000001E-3</v>
      </c>
      <c r="N21" s="60">
        <v>2390</v>
      </c>
      <c r="O21" s="61">
        <v>1116</v>
      </c>
      <c r="P21" s="62">
        <v>0.215</v>
      </c>
      <c r="Q21" s="62">
        <v>0.112</v>
      </c>
      <c r="R21" s="63">
        <v>1.3</v>
      </c>
      <c r="S21" s="63">
        <v>0.8</v>
      </c>
      <c r="T21" s="99"/>
      <c r="U21" s="99"/>
      <c r="V21" s="99"/>
    </row>
    <row r="22" spans="3:22" x14ac:dyDescent="0.2">
      <c r="C22" s="64" t="s">
        <v>17</v>
      </c>
      <c r="D22" s="65">
        <v>9174</v>
      </c>
      <c r="E22" s="66">
        <v>688</v>
      </c>
      <c r="F22" s="67">
        <v>4.5999999999999996</v>
      </c>
      <c r="G22" s="68">
        <v>7.0999999999999994E-2</v>
      </c>
      <c r="H22" s="68">
        <v>5.0000000000000001E-3</v>
      </c>
      <c r="I22" s="65">
        <v>10240</v>
      </c>
      <c r="J22" s="66">
        <v>687</v>
      </c>
      <c r="K22" s="67">
        <v>4.0999999999999996</v>
      </c>
      <c r="L22" s="68">
        <v>7.4999999999999997E-2</v>
      </c>
      <c r="M22" s="68">
        <v>5.0000000000000001E-3</v>
      </c>
      <c r="N22" s="69">
        <v>1066</v>
      </c>
      <c r="O22" s="70">
        <v>972</v>
      </c>
      <c r="P22" s="71">
        <v>0.11600000000000001</v>
      </c>
      <c r="Q22" s="71">
        <v>0.112</v>
      </c>
      <c r="R22" s="72">
        <v>0.4</v>
      </c>
      <c r="S22" s="72">
        <v>0.7</v>
      </c>
      <c r="T22" s="99"/>
      <c r="U22" s="99"/>
      <c r="V22" s="99"/>
    </row>
    <row r="23" spans="3:22" x14ac:dyDescent="0.2">
      <c r="C23" s="55" t="s">
        <v>18</v>
      </c>
      <c r="D23" s="56">
        <v>7995</v>
      </c>
      <c r="E23" s="57">
        <v>630</v>
      </c>
      <c r="F23" s="58">
        <v>4.8</v>
      </c>
      <c r="G23" s="59">
        <v>6.2E-2</v>
      </c>
      <c r="H23" s="59">
        <v>5.0000000000000001E-3</v>
      </c>
      <c r="I23" s="56">
        <v>8488</v>
      </c>
      <c r="J23" s="57">
        <v>616</v>
      </c>
      <c r="K23" s="58">
        <v>4.4000000000000004</v>
      </c>
      <c r="L23" s="59">
        <v>6.3E-2</v>
      </c>
      <c r="M23" s="59">
        <v>4.0000000000000001E-3</v>
      </c>
      <c r="N23" s="60">
        <v>493</v>
      </c>
      <c r="O23" s="61">
        <v>882</v>
      </c>
      <c r="P23" s="62">
        <v>6.2E-2</v>
      </c>
      <c r="Q23" s="62">
        <v>0.114</v>
      </c>
      <c r="R23" s="63">
        <v>0.1</v>
      </c>
      <c r="S23" s="63">
        <v>0.6</v>
      </c>
      <c r="T23" s="99"/>
      <c r="U23" s="99"/>
      <c r="V23" s="99"/>
    </row>
    <row r="24" spans="3:22" x14ac:dyDescent="0.2">
      <c r="C24" s="64" t="s">
        <v>19</v>
      </c>
      <c r="D24" s="65">
        <v>7575</v>
      </c>
      <c r="E24" s="66">
        <v>662</v>
      </c>
      <c r="F24" s="67">
        <v>5.3</v>
      </c>
      <c r="G24" s="68">
        <v>5.8999999999999997E-2</v>
      </c>
      <c r="H24" s="68">
        <v>5.0000000000000001E-3</v>
      </c>
      <c r="I24" s="65">
        <v>8155</v>
      </c>
      <c r="J24" s="66">
        <v>622</v>
      </c>
      <c r="K24" s="67">
        <v>4.5999999999999996</v>
      </c>
      <c r="L24" s="68">
        <v>0.06</v>
      </c>
      <c r="M24" s="68">
        <v>4.0000000000000001E-3</v>
      </c>
      <c r="N24" s="69">
        <v>580</v>
      </c>
      <c r="O24" s="70">
        <v>909</v>
      </c>
      <c r="P24" s="71">
        <v>7.6999999999999999E-2</v>
      </c>
      <c r="Q24" s="71">
        <v>0.125</v>
      </c>
      <c r="R24" s="72">
        <v>0.1</v>
      </c>
      <c r="S24" s="72">
        <v>0.7</v>
      </c>
      <c r="T24" s="99"/>
      <c r="U24" s="99"/>
      <c r="V24" s="99"/>
    </row>
    <row r="25" spans="3:22" x14ac:dyDescent="0.2">
      <c r="C25" s="55" t="s">
        <v>20</v>
      </c>
      <c r="D25" s="56">
        <v>6815</v>
      </c>
      <c r="E25" s="57">
        <v>561</v>
      </c>
      <c r="F25" s="58">
        <v>5</v>
      </c>
      <c r="G25" s="59">
        <v>5.2999999999999999E-2</v>
      </c>
      <c r="H25" s="59">
        <v>4.0000000000000001E-3</v>
      </c>
      <c r="I25" s="56">
        <v>7078</v>
      </c>
      <c r="J25" s="57">
        <v>554</v>
      </c>
      <c r="K25" s="58">
        <v>4.8</v>
      </c>
      <c r="L25" s="59">
        <v>5.1999999999999998E-2</v>
      </c>
      <c r="M25" s="59">
        <v>4.0000000000000001E-3</v>
      </c>
      <c r="N25" s="60">
        <v>263</v>
      </c>
      <c r="O25" s="61">
        <v>788</v>
      </c>
      <c r="P25" s="62">
        <v>3.9E-2</v>
      </c>
      <c r="Q25" s="62">
        <v>0.11799999999999999</v>
      </c>
      <c r="R25" s="63">
        <v>-0.1</v>
      </c>
      <c r="S25" s="63">
        <v>0.6</v>
      </c>
      <c r="T25" s="99"/>
      <c r="U25" s="99"/>
      <c r="V25" s="99"/>
    </row>
    <row r="26" spans="3:22" x14ac:dyDescent="0.2">
      <c r="C26" s="64" t="s">
        <v>21</v>
      </c>
      <c r="D26" s="65">
        <v>5770</v>
      </c>
      <c r="E26" s="66">
        <v>590</v>
      </c>
      <c r="F26" s="67">
        <v>6.2</v>
      </c>
      <c r="G26" s="68">
        <v>4.4999999999999998E-2</v>
      </c>
      <c r="H26" s="68">
        <v>4.0000000000000001E-3</v>
      </c>
      <c r="I26" s="65">
        <v>6141</v>
      </c>
      <c r="J26" s="66">
        <v>557</v>
      </c>
      <c r="K26" s="67">
        <v>5.5</v>
      </c>
      <c r="L26" s="68">
        <v>4.4999999999999998E-2</v>
      </c>
      <c r="M26" s="68">
        <v>4.0000000000000001E-3</v>
      </c>
      <c r="N26" s="69">
        <v>371</v>
      </c>
      <c r="O26" s="70">
        <v>812</v>
      </c>
      <c r="P26" s="71">
        <v>6.4000000000000001E-2</v>
      </c>
      <c r="Q26" s="71">
        <v>0.14599999999999999</v>
      </c>
      <c r="R26" s="72">
        <v>0.1</v>
      </c>
      <c r="S26" s="72">
        <v>0.6</v>
      </c>
      <c r="T26" s="99"/>
      <c r="U26" s="99"/>
      <c r="V26" s="99"/>
    </row>
    <row r="27" spans="3:22" x14ac:dyDescent="0.2">
      <c r="C27" s="55" t="s">
        <v>22</v>
      </c>
      <c r="D27" s="56">
        <v>4432</v>
      </c>
      <c r="E27" s="57">
        <v>479</v>
      </c>
      <c r="F27" s="58">
        <v>6.6</v>
      </c>
      <c r="G27" s="59">
        <v>3.4000000000000002E-2</v>
      </c>
      <c r="H27" s="59">
        <v>4.0000000000000001E-3</v>
      </c>
      <c r="I27" s="56">
        <v>4701</v>
      </c>
      <c r="J27" s="57">
        <v>459</v>
      </c>
      <c r="K27" s="58">
        <v>5.9</v>
      </c>
      <c r="L27" s="59">
        <v>3.5000000000000003E-2</v>
      </c>
      <c r="M27" s="59">
        <v>3.0000000000000001E-3</v>
      </c>
      <c r="N27" s="60">
        <v>269</v>
      </c>
      <c r="O27" s="61">
        <v>664</v>
      </c>
      <c r="P27" s="62">
        <v>6.0999999999999999E-2</v>
      </c>
      <c r="Q27" s="62">
        <v>0.155</v>
      </c>
      <c r="R27" s="63">
        <v>0</v>
      </c>
      <c r="S27" s="63">
        <v>0.5</v>
      </c>
      <c r="T27" s="99"/>
      <c r="U27" s="99"/>
      <c r="V27" s="99"/>
    </row>
    <row r="28" spans="3:22" x14ac:dyDescent="0.2">
      <c r="C28" s="64" t="s">
        <v>23</v>
      </c>
      <c r="D28" s="65">
        <v>3201</v>
      </c>
      <c r="E28" s="66">
        <v>432</v>
      </c>
      <c r="F28" s="67">
        <v>8.1999999999999993</v>
      </c>
      <c r="G28" s="68">
        <v>2.5000000000000001E-2</v>
      </c>
      <c r="H28" s="68">
        <v>3.0000000000000001E-3</v>
      </c>
      <c r="I28" s="65">
        <v>4017</v>
      </c>
      <c r="J28" s="66">
        <v>419</v>
      </c>
      <c r="K28" s="67">
        <v>6.3</v>
      </c>
      <c r="L28" s="68">
        <v>0.03</v>
      </c>
      <c r="M28" s="68">
        <v>3.0000000000000001E-3</v>
      </c>
      <c r="N28" s="69">
        <v>816</v>
      </c>
      <c r="O28" s="70">
        <v>602</v>
      </c>
      <c r="P28" s="71">
        <v>0.255</v>
      </c>
      <c r="Q28" s="71">
        <v>0.214</v>
      </c>
      <c r="R28" s="72">
        <v>0.5</v>
      </c>
      <c r="S28" s="72">
        <v>0.4</v>
      </c>
      <c r="T28" s="99"/>
      <c r="U28" s="99"/>
      <c r="V28" s="99"/>
    </row>
    <row r="29" spans="3:22" x14ac:dyDescent="0.2">
      <c r="C29" s="55" t="s">
        <v>24</v>
      </c>
      <c r="D29" s="56">
        <v>2157</v>
      </c>
      <c r="E29" s="57">
        <v>348</v>
      </c>
      <c r="F29" s="58">
        <v>9.8000000000000007</v>
      </c>
      <c r="G29" s="59">
        <v>1.7000000000000001E-2</v>
      </c>
      <c r="H29" s="59">
        <v>3.0000000000000001E-3</v>
      </c>
      <c r="I29" s="56">
        <v>2910</v>
      </c>
      <c r="J29" s="57">
        <v>352</v>
      </c>
      <c r="K29" s="58">
        <v>7.4</v>
      </c>
      <c r="L29" s="59">
        <v>2.1000000000000001E-2</v>
      </c>
      <c r="M29" s="59">
        <v>3.0000000000000001E-3</v>
      </c>
      <c r="N29" s="60">
        <v>753</v>
      </c>
      <c r="O29" s="61">
        <v>495</v>
      </c>
      <c r="P29" s="62">
        <v>0.34899999999999998</v>
      </c>
      <c r="Q29" s="62">
        <v>0.27200000000000002</v>
      </c>
      <c r="R29" s="63">
        <v>0.5</v>
      </c>
      <c r="S29" s="63">
        <v>0.4</v>
      </c>
      <c r="T29" s="99"/>
      <c r="U29" s="99"/>
      <c r="V29" s="99"/>
    </row>
    <row r="30" spans="3:22" x14ac:dyDescent="0.2">
      <c r="C30" s="64" t="s">
        <v>25</v>
      </c>
      <c r="D30" s="65">
        <v>1699</v>
      </c>
      <c r="E30" s="66">
        <v>261</v>
      </c>
      <c r="F30" s="67">
        <v>9.3000000000000007</v>
      </c>
      <c r="G30" s="68">
        <v>1.2999999999999999E-2</v>
      </c>
      <c r="H30" s="68">
        <v>2E-3</v>
      </c>
      <c r="I30" s="65">
        <v>1940</v>
      </c>
      <c r="J30" s="66">
        <v>257</v>
      </c>
      <c r="K30" s="67">
        <v>8</v>
      </c>
      <c r="L30" s="68">
        <v>1.4E-2</v>
      </c>
      <c r="M30" s="68">
        <v>2E-3</v>
      </c>
      <c r="N30" s="69">
        <v>241</v>
      </c>
      <c r="O30" s="70">
        <v>366</v>
      </c>
      <c r="P30" s="71">
        <v>0.14199999999999999</v>
      </c>
      <c r="Q30" s="71">
        <v>0.23200000000000001</v>
      </c>
      <c r="R30" s="72">
        <v>0.1</v>
      </c>
      <c r="S30" s="72">
        <v>0.3</v>
      </c>
      <c r="T30" s="99"/>
      <c r="U30" s="99"/>
      <c r="V30" s="99"/>
    </row>
    <row r="31" spans="3:22" x14ac:dyDescent="0.2">
      <c r="C31" s="55" t="s">
        <v>26</v>
      </c>
      <c r="D31" s="56">
        <v>1282</v>
      </c>
      <c r="E31" s="57">
        <v>270</v>
      </c>
      <c r="F31" s="58">
        <v>12.8</v>
      </c>
      <c r="G31" s="59">
        <v>0.01</v>
      </c>
      <c r="H31" s="59">
        <v>2E-3</v>
      </c>
      <c r="I31" s="56">
        <v>1390</v>
      </c>
      <c r="J31" s="57">
        <v>235</v>
      </c>
      <c r="K31" s="58">
        <v>10.3</v>
      </c>
      <c r="L31" s="59">
        <v>0.01</v>
      </c>
      <c r="M31" s="59">
        <v>2E-3</v>
      </c>
      <c r="N31" s="60">
        <v>108</v>
      </c>
      <c r="O31" s="61">
        <v>358</v>
      </c>
      <c r="P31" s="62">
        <v>8.4000000000000005E-2</v>
      </c>
      <c r="Q31" s="62">
        <v>0.29299999999999998</v>
      </c>
      <c r="R31" s="63">
        <v>0</v>
      </c>
      <c r="S31" s="63">
        <v>0.3</v>
      </c>
      <c r="T31" s="99"/>
      <c r="U31" s="99"/>
      <c r="V31" s="99"/>
    </row>
    <row r="32" spans="3:22" x14ac:dyDescent="0.2">
      <c r="C32" s="64" t="s">
        <v>27</v>
      </c>
      <c r="D32" s="65">
        <v>968</v>
      </c>
      <c r="E32" s="66">
        <v>261</v>
      </c>
      <c r="F32" s="67">
        <v>16.399999999999999</v>
      </c>
      <c r="G32" s="68">
        <v>8.0000000000000002E-3</v>
      </c>
      <c r="H32" s="68">
        <v>2E-3</v>
      </c>
      <c r="I32" s="65">
        <v>1084</v>
      </c>
      <c r="J32" s="66">
        <v>202</v>
      </c>
      <c r="K32" s="67">
        <v>11.4</v>
      </c>
      <c r="L32" s="68">
        <v>8.0000000000000002E-3</v>
      </c>
      <c r="M32" s="68">
        <v>1E-3</v>
      </c>
      <c r="N32" s="69">
        <v>116</v>
      </c>
      <c r="O32" s="70">
        <v>330</v>
      </c>
      <c r="P32" s="71">
        <v>0.12</v>
      </c>
      <c r="Q32" s="71">
        <v>0.36799999999999999</v>
      </c>
      <c r="R32" s="72">
        <v>0.1</v>
      </c>
      <c r="S32" s="72">
        <v>0.3</v>
      </c>
      <c r="T32" s="99"/>
      <c r="U32" s="99"/>
      <c r="V32" s="99"/>
    </row>
    <row r="33" spans="1:39" x14ac:dyDescent="0.2">
      <c r="C33" s="55"/>
      <c r="D33" s="56"/>
      <c r="E33" s="57"/>
      <c r="F33" s="58"/>
      <c r="G33" s="59"/>
      <c r="H33" s="59"/>
      <c r="I33" s="56"/>
      <c r="J33" s="57"/>
      <c r="K33" s="58"/>
      <c r="L33" s="59"/>
      <c r="M33" s="59"/>
      <c r="N33" s="56"/>
      <c r="O33" s="57"/>
      <c r="P33" s="59"/>
      <c r="Q33" s="59"/>
      <c r="R33" s="58"/>
      <c r="S33" s="58"/>
      <c r="T33" s="100"/>
      <c r="U33" s="100"/>
      <c r="V33" s="100"/>
    </row>
    <row r="34" spans="1:39" x14ac:dyDescent="0.2">
      <c r="C34" s="64" t="s">
        <v>28</v>
      </c>
      <c r="D34" s="65">
        <v>35204</v>
      </c>
      <c r="E34" s="66">
        <v>1580</v>
      </c>
      <c r="F34" s="67">
        <v>2.7</v>
      </c>
      <c r="G34" s="68">
        <v>0.27300000000000002</v>
      </c>
      <c r="H34" s="68">
        <v>0.01</v>
      </c>
      <c r="I34" s="65">
        <v>29866</v>
      </c>
      <c r="J34" s="66">
        <v>1271</v>
      </c>
      <c r="K34" s="67">
        <v>2.6</v>
      </c>
      <c r="L34" s="68">
        <v>0.22</v>
      </c>
      <c r="M34" s="68">
        <v>8.0000000000000002E-3</v>
      </c>
      <c r="N34" s="69">
        <v>-5338</v>
      </c>
      <c r="O34" s="70">
        <v>2027</v>
      </c>
      <c r="P34" s="71">
        <v>-0.152</v>
      </c>
      <c r="Q34" s="71">
        <v>5.1999999999999998E-2</v>
      </c>
      <c r="R34" s="67">
        <v>-5.3</v>
      </c>
      <c r="S34" s="67">
        <v>1.3</v>
      </c>
      <c r="T34" s="100"/>
      <c r="U34" s="100"/>
      <c r="V34" s="100"/>
    </row>
    <row r="35" spans="1:39" x14ac:dyDescent="0.2">
      <c r="C35" s="55" t="s">
        <v>29</v>
      </c>
      <c r="D35" s="56">
        <v>9307</v>
      </c>
      <c r="E35" s="57">
        <v>613</v>
      </c>
      <c r="F35" s="58">
        <v>4</v>
      </c>
      <c r="G35" s="59">
        <v>7.1999999999999995E-2</v>
      </c>
      <c r="H35" s="59">
        <v>4.0000000000000001E-3</v>
      </c>
      <c r="I35" s="56">
        <v>11341</v>
      </c>
      <c r="J35" s="57">
        <v>642</v>
      </c>
      <c r="K35" s="58">
        <v>3.4</v>
      </c>
      <c r="L35" s="59">
        <v>8.4000000000000005E-2</v>
      </c>
      <c r="M35" s="59">
        <v>4.0000000000000001E-3</v>
      </c>
      <c r="N35" s="60">
        <v>2034</v>
      </c>
      <c r="O35" s="61">
        <v>888</v>
      </c>
      <c r="P35" s="62">
        <v>0.219</v>
      </c>
      <c r="Q35" s="62">
        <v>0.106</v>
      </c>
      <c r="R35" s="63">
        <v>1.1000000000000001</v>
      </c>
      <c r="S35" s="63">
        <v>0.6</v>
      </c>
      <c r="T35" s="99"/>
      <c r="U35" s="99"/>
      <c r="V35" s="99"/>
    </row>
    <row r="36" spans="1:39" x14ac:dyDescent="0.2">
      <c r="C36" s="64"/>
      <c r="D36" s="65"/>
      <c r="E36" s="66"/>
      <c r="F36" s="67"/>
      <c r="G36" s="68"/>
      <c r="H36" s="68"/>
      <c r="I36" s="65"/>
      <c r="J36" s="66"/>
      <c r="K36" s="67"/>
      <c r="L36" s="68"/>
      <c r="M36" s="68"/>
      <c r="N36" s="65"/>
      <c r="O36" s="66"/>
      <c r="P36" s="68"/>
      <c r="Q36" s="68"/>
      <c r="R36" s="67"/>
      <c r="S36" s="67"/>
      <c r="T36" s="100"/>
      <c r="U36" s="100"/>
      <c r="V36" s="100"/>
    </row>
    <row r="37" spans="1:39" x14ac:dyDescent="0.2">
      <c r="C37" s="55" t="s">
        <v>152</v>
      </c>
      <c r="D37" s="73">
        <v>29.2</v>
      </c>
      <c r="E37" s="74">
        <v>0.4</v>
      </c>
      <c r="F37" s="58">
        <v>0.9</v>
      </c>
      <c r="G37" s="59"/>
      <c r="H37" s="59"/>
      <c r="I37" s="73">
        <v>30.6</v>
      </c>
      <c r="J37" s="74">
        <v>0.5</v>
      </c>
      <c r="K37" s="58">
        <v>0.9</v>
      </c>
      <c r="L37" s="59"/>
      <c r="M37" s="59"/>
      <c r="N37" s="87">
        <v>1.5</v>
      </c>
      <c r="O37" s="88">
        <v>0.6</v>
      </c>
      <c r="P37" s="62"/>
      <c r="Q37" s="62"/>
      <c r="R37" s="63"/>
      <c r="S37" s="63"/>
      <c r="T37" s="99"/>
      <c r="U37" s="99"/>
      <c r="V37" s="99"/>
    </row>
    <row r="38" spans="1:39" x14ac:dyDescent="0.2">
      <c r="C38" s="64"/>
      <c r="D38" s="65"/>
      <c r="E38" s="66"/>
      <c r="F38" s="67"/>
      <c r="G38" s="68"/>
      <c r="H38" s="68"/>
      <c r="I38" s="65"/>
      <c r="J38" s="66"/>
      <c r="K38" s="67"/>
      <c r="L38" s="68"/>
      <c r="M38" s="68"/>
      <c r="N38" s="65"/>
      <c r="O38" s="66"/>
      <c r="P38" s="68"/>
      <c r="Q38" s="68"/>
      <c r="R38" s="67"/>
      <c r="S38" s="67"/>
      <c r="T38" s="100"/>
      <c r="U38" s="100"/>
      <c r="V38" s="100"/>
    </row>
    <row r="39" spans="1:39" x14ac:dyDescent="0.2">
      <c r="C39" s="55" t="s">
        <v>28</v>
      </c>
      <c r="D39" s="56">
        <v>35204</v>
      </c>
      <c r="E39" s="57">
        <v>1580</v>
      </c>
      <c r="F39" s="58">
        <v>2.7</v>
      </c>
      <c r="G39" s="59">
        <v>1</v>
      </c>
      <c r="H39" s="59"/>
      <c r="I39" s="56">
        <v>29866</v>
      </c>
      <c r="J39" s="57">
        <v>1271</v>
      </c>
      <c r="K39" s="58">
        <v>2.6</v>
      </c>
      <c r="L39" s="59">
        <v>1</v>
      </c>
      <c r="M39" s="59"/>
      <c r="N39" s="60">
        <v>-5338</v>
      </c>
      <c r="O39" s="61">
        <v>2027</v>
      </c>
      <c r="P39" s="62">
        <v>-0.152</v>
      </c>
      <c r="Q39" s="62">
        <v>5.1999999999999998E-2</v>
      </c>
      <c r="R39" s="63">
        <v>0</v>
      </c>
      <c r="S39" s="63">
        <v>0</v>
      </c>
      <c r="T39" s="99"/>
      <c r="U39" s="99"/>
      <c r="V39" s="99"/>
    </row>
    <row r="40" spans="1:39" x14ac:dyDescent="0.2">
      <c r="C40" s="64" t="s">
        <v>8</v>
      </c>
      <c r="D40" s="65">
        <v>18304</v>
      </c>
      <c r="E40" s="66">
        <v>1145</v>
      </c>
      <c r="F40" s="67">
        <v>3.8</v>
      </c>
      <c r="G40" s="68">
        <v>0.52</v>
      </c>
      <c r="H40" s="68">
        <v>2.3E-2</v>
      </c>
      <c r="I40" s="65">
        <v>15410</v>
      </c>
      <c r="J40" s="66">
        <v>926</v>
      </c>
      <c r="K40" s="67">
        <v>3.7</v>
      </c>
      <c r="L40" s="68">
        <v>0.51600000000000001</v>
      </c>
      <c r="M40" s="68">
        <v>2.1999999999999999E-2</v>
      </c>
      <c r="N40" s="69">
        <v>-2894</v>
      </c>
      <c r="O40" s="70">
        <v>1473</v>
      </c>
      <c r="P40" s="71">
        <v>-0.158</v>
      </c>
      <c r="Q40" s="71">
        <v>7.2999999999999995E-2</v>
      </c>
      <c r="R40" s="72">
        <v>-0.4</v>
      </c>
      <c r="S40" s="72">
        <v>3.2</v>
      </c>
      <c r="T40" s="99"/>
      <c r="U40" s="99"/>
      <c r="V40" s="99"/>
    </row>
    <row r="41" spans="1:39" x14ac:dyDescent="0.2">
      <c r="C41" s="55" t="s">
        <v>9</v>
      </c>
      <c r="D41" s="56">
        <v>16900</v>
      </c>
      <c r="E41" s="57">
        <v>1088</v>
      </c>
      <c r="F41" s="58">
        <v>3.9</v>
      </c>
      <c r="G41" s="59">
        <v>0.48</v>
      </c>
      <c r="H41" s="59">
        <v>2.1999999999999999E-2</v>
      </c>
      <c r="I41" s="56">
        <v>14456</v>
      </c>
      <c r="J41" s="57">
        <v>871</v>
      </c>
      <c r="K41" s="58">
        <v>3.7</v>
      </c>
      <c r="L41" s="59">
        <v>0.48399999999999999</v>
      </c>
      <c r="M41" s="59">
        <v>2.1000000000000001E-2</v>
      </c>
      <c r="N41" s="60">
        <v>-2444</v>
      </c>
      <c r="O41" s="61">
        <v>1394</v>
      </c>
      <c r="P41" s="62">
        <v>-0.14499999999999999</v>
      </c>
      <c r="Q41" s="62">
        <v>7.4999999999999997E-2</v>
      </c>
      <c r="R41" s="63">
        <v>0.4</v>
      </c>
      <c r="S41" s="63">
        <v>3</v>
      </c>
      <c r="T41" s="99"/>
      <c r="U41" s="99"/>
      <c r="V41" s="99"/>
    </row>
    <row r="42" spans="1:39" x14ac:dyDescent="0.2">
      <c r="C42" s="64"/>
      <c r="D42" s="65"/>
      <c r="E42" s="66"/>
      <c r="F42" s="67"/>
      <c r="G42" s="68"/>
      <c r="H42" s="68"/>
      <c r="I42" s="65"/>
      <c r="J42" s="66"/>
      <c r="K42" s="67"/>
      <c r="L42" s="68"/>
      <c r="M42" s="68"/>
      <c r="N42" s="65"/>
      <c r="O42" s="66"/>
      <c r="P42" s="68"/>
      <c r="Q42" s="68"/>
      <c r="R42" s="67"/>
      <c r="S42" s="67"/>
      <c r="T42" s="100"/>
      <c r="U42" s="100"/>
      <c r="V42" s="100"/>
    </row>
    <row r="43" spans="1:39" x14ac:dyDescent="0.2">
      <c r="C43" s="55" t="s">
        <v>29</v>
      </c>
      <c r="D43" s="56">
        <v>9307</v>
      </c>
      <c r="E43" s="57">
        <v>613</v>
      </c>
      <c r="F43" s="58">
        <v>4</v>
      </c>
      <c r="G43" s="59">
        <v>1</v>
      </c>
      <c r="H43" s="59"/>
      <c r="I43" s="56">
        <v>11341</v>
      </c>
      <c r="J43" s="57">
        <v>642</v>
      </c>
      <c r="K43" s="58">
        <v>3.4</v>
      </c>
      <c r="L43" s="59">
        <v>1</v>
      </c>
      <c r="M43" s="59"/>
      <c r="N43" s="60">
        <v>2034</v>
      </c>
      <c r="O43" s="61">
        <v>888</v>
      </c>
      <c r="P43" s="62">
        <v>0.219</v>
      </c>
      <c r="Q43" s="62">
        <v>0.106</v>
      </c>
      <c r="R43" s="63">
        <v>0</v>
      </c>
      <c r="S43" s="63">
        <v>0</v>
      </c>
      <c r="T43" s="99"/>
      <c r="U43" s="99"/>
      <c r="V43" s="99"/>
    </row>
    <row r="44" spans="1:39" x14ac:dyDescent="0.2">
      <c r="C44" s="64" t="s">
        <v>8</v>
      </c>
      <c r="D44" s="65">
        <v>3513</v>
      </c>
      <c r="E44" s="66">
        <v>399</v>
      </c>
      <c r="F44" s="67">
        <v>6.9</v>
      </c>
      <c r="G44" s="68">
        <v>0.378</v>
      </c>
      <c r="H44" s="68">
        <v>3.5000000000000003E-2</v>
      </c>
      <c r="I44" s="65">
        <v>4590</v>
      </c>
      <c r="J44" s="66">
        <v>415</v>
      </c>
      <c r="K44" s="67">
        <v>5.5</v>
      </c>
      <c r="L44" s="68">
        <v>0.40500000000000003</v>
      </c>
      <c r="M44" s="68">
        <v>2.9000000000000001E-2</v>
      </c>
      <c r="N44" s="69">
        <v>1077</v>
      </c>
      <c r="O44" s="70">
        <v>575</v>
      </c>
      <c r="P44" s="71">
        <v>0.307</v>
      </c>
      <c r="Q44" s="71">
        <v>0.19</v>
      </c>
      <c r="R44" s="72">
        <v>2.7</v>
      </c>
      <c r="S44" s="72">
        <v>4.5</v>
      </c>
      <c r="T44" s="99"/>
      <c r="U44" s="99"/>
      <c r="V44" s="99"/>
    </row>
    <row r="45" spans="1:39" x14ac:dyDescent="0.2">
      <c r="C45" s="55" t="s">
        <v>9</v>
      </c>
      <c r="D45" s="56">
        <v>5794</v>
      </c>
      <c r="E45" s="57">
        <v>466</v>
      </c>
      <c r="F45" s="58">
        <v>4.9000000000000004</v>
      </c>
      <c r="G45" s="59">
        <v>0.623</v>
      </c>
      <c r="H45" s="59">
        <v>2.9000000000000001E-2</v>
      </c>
      <c r="I45" s="56">
        <v>6751</v>
      </c>
      <c r="J45" s="57">
        <v>446</v>
      </c>
      <c r="K45" s="58">
        <v>4</v>
      </c>
      <c r="L45" s="59">
        <v>0.59499999999999997</v>
      </c>
      <c r="M45" s="59">
        <v>0.02</v>
      </c>
      <c r="N45" s="60">
        <v>957</v>
      </c>
      <c r="O45" s="61">
        <v>645</v>
      </c>
      <c r="P45" s="62">
        <v>0.16500000000000001</v>
      </c>
      <c r="Q45" s="62">
        <v>0.121</v>
      </c>
      <c r="R45" s="63">
        <v>-2.7</v>
      </c>
      <c r="S45" s="63">
        <v>3.5</v>
      </c>
      <c r="T45" s="99"/>
      <c r="U45" s="99"/>
      <c r="V45" s="99"/>
    </row>
    <row r="47" spans="1:39" s="110" customFormat="1" ht="24" customHeight="1" x14ac:dyDescent="0.2">
      <c r="A47" s="211" t="s">
        <v>180</v>
      </c>
      <c r="B47" s="212"/>
      <c r="C47" s="220" t="s">
        <v>181</v>
      </c>
      <c r="D47" s="217"/>
      <c r="E47" s="217"/>
      <c r="F47" s="218"/>
      <c r="G47" s="219"/>
      <c r="H47" s="219"/>
      <c r="I47" s="217"/>
      <c r="J47" s="217"/>
      <c r="K47" s="218"/>
      <c r="L47" s="219"/>
      <c r="M47" s="219"/>
      <c r="N47" s="217"/>
      <c r="O47" s="217"/>
      <c r="P47" s="218"/>
      <c r="Q47" s="218"/>
      <c r="R47" s="216"/>
      <c r="S47" s="216"/>
      <c r="T47" s="216"/>
      <c r="U47" s="216"/>
      <c r="V47" s="216"/>
      <c r="W47" s="216"/>
      <c r="X47" s="217"/>
      <c r="Y47" s="217"/>
      <c r="Z47" s="218"/>
      <c r="AA47" s="219"/>
      <c r="AB47" s="219"/>
      <c r="AC47" s="217"/>
      <c r="AD47" s="217"/>
      <c r="AE47" s="218"/>
      <c r="AF47" s="219"/>
      <c r="AG47" s="219"/>
      <c r="AH47" s="217"/>
      <c r="AI47" s="217"/>
      <c r="AJ47" s="218"/>
      <c r="AK47" s="218"/>
      <c r="AL47" s="111"/>
      <c r="AM47" s="111"/>
    </row>
    <row r="48" spans="1:39" s="110" customFormat="1" ht="45" customHeight="1" x14ac:dyDescent="0.2">
      <c r="A48" s="213" t="s">
        <v>183</v>
      </c>
      <c r="B48" s="214"/>
      <c r="C48" s="224" t="s">
        <v>187</v>
      </c>
      <c r="D48" s="217"/>
      <c r="E48" s="217"/>
      <c r="F48" s="218"/>
      <c r="G48" s="219"/>
      <c r="H48" s="219"/>
      <c r="I48" s="217"/>
      <c r="J48" s="217"/>
      <c r="K48" s="218"/>
      <c r="L48" s="219"/>
      <c r="M48" s="219"/>
      <c r="N48" s="217"/>
      <c r="O48" s="217"/>
      <c r="P48" s="218"/>
      <c r="Q48" s="218"/>
      <c r="R48" s="216"/>
      <c r="S48" s="216"/>
      <c r="T48" s="216"/>
      <c r="U48" s="216"/>
      <c r="V48" s="216"/>
      <c r="W48" s="216"/>
      <c r="X48" s="217"/>
      <c r="Y48" s="217"/>
      <c r="Z48" s="218"/>
      <c r="AA48" s="219"/>
      <c r="AB48" s="219"/>
      <c r="AC48" s="217"/>
      <c r="AD48" s="217"/>
      <c r="AE48" s="218"/>
      <c r="AF48" s="219"/>
      <c r="AG48" s="219"/>
      <c r="AH48" s="217"/>
      <c r="AI48" s="217"/>
      <c r="AJ48" s="218"/>
      <c r="AK48" s="218"/>
      <c r="AL48" s="111"/>
      <c r="AM48" s="111"/>
    </row>
    <row r="49" spans="1:39" ht="20.100000000000001" customHeight="1" thickBot="1" x14ac:dyDescent="0.25">
      <c r="C49" s="225" t="s">
        <v>184</v>
      </c>
      <c r="D49" s="225"/>
      <c r="E49" s="225"/>
      <c r="F49" s="225"/>
      <c r="G49" s="225"/>
      <c r="H49" s="225"/>
      <c r="I49" s="225"/>
      <c r="J49" s="225"/>
      <c r="K49" s="225"/>
      <c r="L49" s="225"/>
      <c r="M49" s="225"/>
      <c r="N49" s="225"/>
      <c r="O49" s="225"/>
      <c r="P49" s="225"/>
      <c r="Q49" s="225"/>
      <c r="R49" s="226"/>
      <c r="S49" s="226"/>
      <c r="T49" s="107"/>
      <c r="U49" s="107"/>
      <c r="V49" s="107"/>
      <c r="W49" s="225" t="s">
        <v>185</v>
      </c>
      <c r="X49" s="225"/>
      <c r="Y49" s="225"/>
      <c r="Z49" s="225"/>
      <c r="AA49" s="225"/>
      <c r="AB49" s="225"/>
      <c r="AC49" s="225"/>
      <c r="AD49" s="225"/>
      <c r="AE49" s="225"/>
      <c r="AF49" s="225"/>
      <c r="AG49" s="225"/>
      <c r="AH49" s="225"/>
      <c r="AI49" s="225"/>
      <c r="AJ49" s="225"/>
      <c r="AK49" s="225"/>
      <c r="AL49" s="226"/>
      <c r="AM49" s="226"/>
    </row>
    <row r="50" spans="1:39" ht="12.75" customHeight="1" thickBot="1" x14ac:dyDescent="0.25">
      <c r="A50" s="233" t="s">
        <v>179</v>
      </c>
      <c r="B50" s="208"/>
      <c r="C50" s="241" t="s">
        <v>148</v>
      </c>
      <c r="D50" s="238" t="s">
        <v>0</v>
      </c>
      <c r="E50" s="239"/>
      <c r="F50" s="239"/>
      <c r="G50" s="239"/>
      <c r="H50" s="240"/>
      <c r="I50" s="238" t="s">
        <v>1</v>
      </c>
      <c r="J50" s="239"/>
      <c r="K50" s="239"/>
      <c r="L50" s="239"/>
      <c r="M50" s="240"/>
      <c r="N50" s="238" t="s">
        <v>2</v>
      </c>
      <c r="O50" s="239"/>
      <c r="P50" s="239"/>
      <c r="Q50" s="240"/>
      <c r="U50" s="233" t="s">
        <v>179</v>
      </c>
      <c r="V50" s="208"/>
      <c r="W50" s="241" t="s">
        <v>148</v>
      </c>
      <c r="X50" s="238" t="s">
        <v>0</v>
      </c>
      <c r="Y50" s="239"/>
      <c r="Z50" s="239"/>
      <c r="AA50" s="239"/>
      <c r="AB50" s="240"/>
      <c r="AC50" s="238" t="s">
        <v>186</v>
      </c>
      <c r="AD50" s="239"/>
      <c r="AE50" s="239"/>
      <c r="AF50" s="239"/>
      <c r="AG50" s="240"/>
      <c r="AH50" s="238" t="s">
        <v>2</v>
      </c>
      <c r="AI50" s="239"/>
      <c r="AJ50" s="239"/>
      <c r="AK50" s="240"/>
    </row>
    <row r="51" spans="1:39" ht="15.75" customHeight="1" thickBot="1" x14ac:dyDescent="0.25">
      <c r="A51" s="233"/>
      <c r="B51" s="208"/>
      <c r="C51" s="242"/>
      <c r="D51" s="238" t="s">
        <v>3</v>
      </c>
      <c r="E51" s="239"/>
      <c r="F51" s="240"/>
      <c r="G51" s="238" t="s">
        <v>4</v>
      </c>
      <c r="H51" s="240"/>
      <c r="I51" s="238" t="s">
        <v>3</v>
      </c>
      <c r="J51" s="239"/>
      <c r="K51" s="240"/>
      <c r="L51" s="238" t="s">
        <v>4</v>
      </c>
      <c r="M51" s="240"/>
      <c r="N51" s="238" t="s">
        <v>3</v>
      </c>
      <c r="O51" s="240"/>
      <c r="P51" s="238" t="s">
        <v>5</v>
      </c>
      <c r="Q51" s="240"/>
      <c r="U51" s="233"/>
      <c r="V51" s="208"/>
      <c r="W51" s="242"/>
      <c r="X51" s="238" t="s">
        <v>3</v>
      </c>
      <c r="Y51" s="239"/>
      <c r="Z51" s="240"/>
      <c r="AA51" s="244" t="s">
        <v>4</v>
      </c>
      <c r="AB51" s="245"/>
      <c r="AC51" s="238" t="s">
        <v>3</v>
      </c>
      <c r="AD51" s="239"/>
      <c r="AE51" s="240"/>
      <c r="AF51" s="244" t="s">
        <v>4</v>
      </c>
      <c r="AG51" s="245"/>
      <c r="AH51" s="234" t="s">
        <v>3</v>
      </c>
      <c r="AI51" s="235"/>
      <c r="AJ51" s="236" t="s">
        <v>5</v>
      </c>
      <c r="AK51" s="237"/>
    </row>
    <row r="52" spans="1:39" ht="12.75" thickBot="1" x14ac:dyDescent="0.25">
      <c r="A52" s="233"/>
      <c r="B52" s="208"/>
      <c r="C52" s="243"/>
      <c r="D52" s="54" t="s">
        <v>6</v>
      </c>
      <c r="E52" s="54" t="s">
        <v>150</v>
      </c>
      <c r="F52" s="54" t="s">
        <v>151</v>
      </c>
      <c r="G52" s="54" t="s">
        <v>6</v>
      </c>
      <c r="H52" s="54" t="s">
        <v>150</v>
      </c>
      <c r="I52" s="54" t="s">
        <v>6</v>
      </c>
      <c r="J52" s="54" t="s">
        <v>150</v>
      </c>
      <c r="K52" s="54" t="s">
        <v>151</v>
      </c>
      <c r="L52" s="54" t="s">
        <v>6</v>
      </c>
      <c r="M52" s="54" t="s">
        <v>150</v>
      </c>
      <c r="N52" s="54" t="s">
        <v>6</v>
      </c>
      <c r="O52" s="54" t="s">
        <v>150</v>
      </c>
      <c r="P52" s="54" t="s">
        <v>6</v>
      </c>
      <c r="Q52" s="54" t="s">
        <v>150</v>
      </c>
      <c r="U52" s="233"/>
      <c r="V52" s="208"/>
      <c r="W52" s="243"/>
      <c r="X52" s="51" t="s">
        <v>6</v>
      </c>
      <c r="Y52" s="51" t="s">
        <v>150</v>
      </c>
      <c r="Z52" s="52" t="s">
        <v>151</v>
      </c>
      <c r="AA52" s="53" t="s">
        <v>6</v>
      </c>
      <c r="AB52" s="53" t="s">
        <v>150</v>
      </c>
      <c r="AC52" s="51" t="s">
        <v>6</v>
      </c>
      <c r="AD52" s="51" t="s">
        <v>150</v>
      </c>
      <c r="AE52" s="52" t="s">
        <v>151</v>
      </c>
      <c r="AF52" s="53" t="s">
        <v>6</v>
      </c>
      <c r="AG52" s="53" t="s">
        <v>150</v>
      </c>
      <c r="AH52" s="51" t="s">
        <v>6</v>
      </c>
      <c r="AI52" s="51" t="s">
        <v>150</v>
      </c>
      <c r="AJ52" s="52" t="s">
        <v>6</v>
      </c>
      <c r="AK52" s="52" t="s">
        <v>150</v>
      </c>
    </row>
    <row r="53" spans="1:39" x14ac:dyDescent="0.2">
      <c r="A53" s="210"/>
      <c r="C53" s="55" t="s">
        <v>7</v>
      </c>
      <c r="D53" s="56">
        <v>135837</v>
      </c>
      <c r="E53" s="57">
        <v>2714</v>
      </c>
      <c r="F53" s="108">
        <v>1.2</v>
      </c>
      <c r="G53" s="59">
        <v>1</v>
      </c>
      <c r="H53" s="59"/>
      <c r="I53" s="56">
        <v>8461961</v>
      </c>
      <c r="J53" s="57">
        <v>0</v>
      </c>
      <c r="K53" s="58">
        <v>0</v>
      </c>
      <c r="L53" s="59">
        <v>1</v>
      </c>
      <c r="M53" s="59"/>
      <c r="N53" s="56">
        <v>-8326124</v>
      </c>
      <c r="O53" s="57">
        <v>2714</v>
      </c>
      <c r="P53" s="63">
        <v>0</v>
      </c>
      <c r="Q53" s="63">
        <v>0</v>
      </c>
      <c r="U53" s="210"/>
      <c r="W53" s="55" t="s">
        <v>7</v>
      </c>
      <c r="X53" s="56">
        <v>135837</v>
      </c>
      <c r="Y53" s="57">
        <v>2714</v>
      </c>
      <c r="Z53" s="58">
        <v>1.2</v>
      </c>
      <c r="AA53" s="59">
        <v>1</v>
      </c>
      <c r="AB53" s="59"/>
      <c r="AC53" s="56">
        <v>2606852</v>
      </c>
      <c r="AD53" s="57">
        <v>0</v>
      </c>
      <c r="AE53" s="58">
        <v>0</v>
      </c>
      <c r="AF53" s="59">
        <v>1</v>
      </c>
      <c r="AG53" s="59"/>
      <c r="AH53" s="56">
        <v>-2471015</v>
      </c>
      <c r="AI53" s="57">
        <v>2714</v>
      </c>
      <c r="AJ53" s="63">
        <v>0</v>
      </c>
      <c r="AK53" s="63">
        <v>0</v>
      </c>
    </row>
    <row r="54" spans="1:39" x14ac:dyDescent="0.2">
      <c r="C54" s="64" t="s">
        <v>8</v>
      </c>
      <c r="D54" s="65">
        <v>67768</v>
      </c>
      <c r="E54" s="66">
        <v>1812</v>
      </c>
      <c r="F54" s="109">
        <v>1.6</v>
      </c>
      <c r="G54" s="68">
        <v>0.499</v>
      </c>
      <c r="H54" s="68">
        <v>8.9999999999999993E-3</v>
      </c>
      <c r="I54" s="65">
        <v>4033736</v>
      </c>
      <c r="J54" s="66">
        <v>378</v>
      </c>
      <c r="K54" s="67">
        <v>0</v>
      </c>
      <c r="L54" s="68">
        <v>0.47699999999999998</v>
      </c>
      <c r="M54" s="68">
        <v>1E-3</v>
      </c>
      <c r="N54" s="65">
        <v>-3965968</v>
      </c>
      <c r="O54" s="66">
        <v>1851</v>
      </c>
      <c r="P54" s="72">
        <v>2.2000000000000002</v>
      </c>
      <c r="Q54" s="72">
        <v>0.9</v>
      </c>
      <c r="W54" s="64" t="s">
        <v>8</v>
      </c>
      <c r="X54" s="65">
        <v>67768</v>
      </c>
      <c r="Y54" s="66">
        <v>1812</v>
      </c>
      <c r="Z54" s="67">
        <v>1.6</v>
      </c>
      <c r="AA54" s="68">
        <v>0.499</v>
      </c>
      <c r="AB54" s="68">
        <v>8.9999999999999993E-3</v>
      </c>
      <c r="AC54" s="65">
        <v>1234959</v>
      </c>
      <c r="AD54" s="66">
        <v>139</v>
      </c>
      <c r="AE54" s="67">
        <v>0</v>
      </c>
      <c r="AF54" s="68">
        <v>0.47399999999999998</v>
      </c>
      <c r="AG54" s="68">
        <v>1E-3</v>
      </c>
      <c r="AH54" s="65">
        <v>-1167191</v>
      </c>
      <c r="AI54" s="66">
        <v>1817</v>
      </c>
      <c r="AJ54" s="72">
        <v>2.5</v>
      </c>
      <c r="AK54" s="72">
        <v>0.9</v>
      </c>
    </row>
    <row r="55" spans="1:39" x14ac:dyDescent="0.2">
      <c r="C55" s="55" t="s">
        <v>9</v>
      </c>
      <c r="D55" s="56">
        <v>68069</v>
      </c>
      <c r="E55" s="57">
        <v>1714</v>
      </c>
      <c r="F55" s="108">
        <v>1.5</v>
      </c>
      <c r="G55" s="59">
        <v>0.501</v>
      </c>
      <c r="H55" s="59">
        <v>8.0000000000000002E-3</v>
      </c>
      <c r="I55" s="56">
        <v>4428225</v>
      </c>
      <c r="J55" s="57">
        <v>378</v>
      </c>
      <c r="K55" s="58">
        <v>0</v>
      </c>
      <c r="L55" s="59">
        <v>0.52300000000000002</v>
      </c>
      <c r="M55" s="59">
        <v>1E-3</v>
      </c>
      <c r="N55" s="56">
        <v>-4360156</v>
      </c>
      <c r="O55" s="57">
        <v>1755</v>
      </c>
      <c r="P55" s="63">
        <v>-2.2000000000000002</v>
      </c>
      <c r="Q55" s="63">
        <v>0.8</v>
      </c>
      <c r="W55" s="55" t="s">
        <v>9</v>
      </c>
      <c r="X55" s="56">
        <v>68069</v>
      </c>
      <c r="Y55" s="57">
        <v>1714</v>
      </c>
      <c r="Z55" s="58">
        <v>1.5</v>
      </c>
      <c r="AA55" s="59">
        <v>0.501</v>
      </c>
      <c r="AB55" s="59">
        <v>8.0000000000000002E-3</v>
      </c>
      <c r="AC55" s="56">
        <v>1371893</v>
      </c>
      <c r="AD55" s="57">
        <v>139</v>
      </c>
      <c r="AE55" s="58">
        <v>0</v>
      </c>
      <c r="AF55" s="59">
        <v>0.52600000000000002</v>
      </c>
      <c r="AG55" s="59">
        <v>1E-3</v>
      </c>
      <c r="AH55" s="56">
        <v>-1303824</v>
      </c>
      <c r="AI55" s="57">
        <v>1719</v>
      </c>
      <c r="AJ55" s="58">
        <v>-2.5</v>
      </c>
      <c r="AK55" s="58">
        <v>0.8</v>
      </c>
    </row>
    <row r="56" spans="1:39" x14ac:dyDescent="0.2">
      <c r="C56" s="64"/>
      <c r="D56" s="65"/>
      <c r="E56" s="66"/>
      <c r="F56" s="109"/>
      <c r="G56" s="68"/>
      <c r="H56" s="68"/>
      <c r="I56" s="65"/>
      <c r="J56" s="66"/>
      <c r="K56" s="67"/>
      <c r="L56" s="68"/>
      <c r="M56" s="68"/>
      <c r="N56" s="65"/>
      <c r="O56" s="66"/>
      <c r="P56" s="67"/>
      <c r="Q56" s="67"/>
      <c r="W56" s="64"/>
      <c r="X56" s="65"/>
      <c r="Y56" s="66"/>
      <c r="Z56" s="67"/>
      <c r="AA56" s="68"/>
      <c r="AB56" s="68"/>
      <c r="AC56" s="65"/>
      <c r="AD56" s="66"/>
      <c r="AE56" s="67"/>
      <c r="AF56" s="68"/>
      <c r="AG56" s="68"/>
      <c r="AH56" s="65"/>
      <c r="AI56" s="66"/>
      <c r="AJ56" s="67"/>
      <c r="AK56" s="67"/>
    </row>
    <row r="57" spans="1:39" x14ac:dyDescent="0.2">
      <c r="C57" s="55" t="s">
        <v>10</v>
      </c>
      <c r="D57" s="56">
        <v>8561</v>
      </c>
      <c r="E57" s="57">
        <v>743</v>
      </c>
      <c r="F57" s="108">
        <v>5.3</v>
      </c>
      <c r="G57" s="59">
        <v>6.3E-2</v>
      </c>
      <c r="H57" s="59">
        <v>5.0000000000000001E-3</v>
      </c>
      <c r="I57" s="56">
        <v>555383</v>
      </c>
      <c r="J57" s="57">
        <v>358</v>
      </c>
      <c r="K57" s="58">
        <v>0</v>
      </c>
      <c r="L57" s="59">
        <v>6.6000000000000003E-2</v>
      </c>
      <c r="M57" s="59">
        <v>1E-3</v>
      </c>
      <c r="N57" s="56">
        <v>-546822</v>
      </c>
      <c r="O57" s="57">
        <v>825</v>
      </c>
      <c r="P57" s="63">
        <v>-0.3</v>
      </c>
      <c r="Q57" s="63">
        <v>0.5</v>
      </c>
      <c r="W57" s="55" t="s">
        <v>10</v>
      </c>
      <c r="X57" s="56">
        <v>8561</v>
      </c>
      <c r="Y57" s="57">
        <v>743</v>
      </c>
      <c r="Z57" s="58">
        <v>5.3</v>
      </c>
      <c r="AA57" s="59">
        <v>6.3E-2</v>
      </c>
      <c r="AB57" s="59">
        <v>5.0000000000000001E-3</v>
      </c>
      <c r="AC57" s="56">
        <v>193851</v>
      </c>
      <c r="AD57" s="57">
        <v>113</v>
      </c>
      <c r="AE57" s="58">
        <v>0</v>
      </c>
      <c r="AF57" s="59">
        <v>7.3999999999999996E-2</v>
      </c>
      <c r="AG57" s="59">
        <v>1E-3</v>
      </c>
      <c r="AH57" s="56">
        <v>-185290</v>
      </c>
      <c r="AI57" s="57">
        <v>752</v>
      </c>
      <c r="AJ57" s="63">
        <v>-1.1000000000000001</v>
      </c>
      <c r="AK57" s="63">
        <v>0.5</v>
      </c>
    </row>
    <row r="58" spans="1:39" x14ac:dyDescent="0.2">
      <c r="C58" s="64" t="s">
        <v>11</v>
      </c>
      <c r="D58" s="65">
        <v>8280</v>
      </c>
      <c r="E58" s="66">
        <v>647</v>
      </c>
      <c r="F58" s="109">
        <v>4.8</v>
      </c>
      <c r="G58" s="68">
        <v>6.0999999999999999E-2</v>
      </c>
      <c r="H58" s="68">
        <v>5.0000000000000001E-3</v>
      </c>
      <c r="I58" s="65">
        <v>487643</v>
      </c>
      <c r="J58" s="66">
        <v>3642</v>
      </c>
      <c r="K58" s="67">
        <v>0.5</v>
      </c>
      <c r="L58" s="68">
        <v>5.8000000000000003E-2</v>
      </c>
      <c r="M58" s="68">
        <v>1E-3</v>
      </c>
      <c r="N58" s="65">
        <v>-479363</v>
      </c>
      <c r="O58" s="66">
        <v>3699</v>
      </c>
      <c r="P58" s="72">
        <v>0.3</v>
      </c>
      <c r="Q58" s="72">
        <v>0.5</v>
      </c>
      <c r="W58" s="64" t="s">
        <v>11</v>
      </c>
      <c r="X58" s="65">
        <v>8280</v>
      </c>
      <c r="Y58" s="66">
        <v>647</v>
      </c>
      <c r="Z58" s="67">
        <v>4.8</v>
      </c>
      <c r="AA58" s="68">
        <v>6.0999999999999999E-2</v>
      </c>
      <c r="AB58" s="68">
        <v>5.0000000000000001E-3</v>
      </c>
      <c r="AC58" s="65">
        <v>166770</v>
      </c>
      <c r="AD58" s="66">
        <v>1737</v>
      </c>
      <c r="AE58" s="67">
        <v>0.6</v>
      </c>
      <c r="AF58" s="68">
        <v>6.4000000000000001E-2</v>
      </c>
      <c r="AG58" s="68">
        <v>1E-3</v>
      </c>
      <c r="AH58" s="65">
        <v>-158490</v>
      </c>
      <c r="AI58" s="66">
        <v>1854</v>
      </c>
      <c r="AJ58" s="72">
        <v>-0.3</v>
      </c>
      <c r="AK58" s="72">
        <v>0.5</v>
      </c>
    </row>
    <row r="59" spans="1:39" x14ac:dyDescent="0.2">
      <c r="C59" s="55" t="s">
        <v>12</v>
      </c>
      <c r="D59" s="56">
        <v>8245</v>
      </c>
      <c r="E59" s="57">
        <v>622</v>
      </c>
      <c r="F59" s="108">
        <v>4.5999999999999996</v>
      </c>
      <c r="G59" s="59">
        <v>6.0999999999999999E-2</v>
      </c>
      <c r="H59" s="59">
        <v>4.0000000000000001E-3</v>
      </c>
      <c r="I59" s="56">
        <v>466493</v>
      </c>
      <c r="J59" s="57">
        <v>3746</v>
      </c>
      <c r="K59" s="58">
        <v>0.5</v>
      </c>
      <c r="L59" s="59">
        <v>5.5E-2</v>
      </c>
      <c r="M59" s="59">
        <v>1E-3</v>
      </c>
      <c r="N59" s="56">
        <v>-458248</v>
      </c>
      <c r="O59" s="57">
        <v>3797</v>
      </c>
      <c r="P59" s="63">
        <v>0.6</v>
      </c>
      <c r="Q59" s="63">
        <v>0.5</v>
      </c>
      <c r="W59" s="55" t="s">
        <v>12</v>
      </c>
      <c r="X59" s="56">
        <v>8245</v>
      </c>
      <c r="Y59" s="57">
        <v>622</v>
      </c>
      <c r="Z59" s="58">
        <v>4.5999999999999996</v>
      </c>
      <c r="AA59" s="59">
        <v>6.0999999999999999E-2</v>
      </c>
      <c r="AB59" s="59">
        <v>4.0000000000000001E-3</v>
      </c>
      <c r="AC59" s="56">
        <v>154230</v>
      </c>
      <c r="AD59" s="57">
        <v>1734</v>
      </c>
      <c r="AE59" s="58">
        <v>0.7</v>
      </c>
      <c r="AF59" s="59">
        <v>5.8999999999999997E-2</v>
      </c>
      <c r="AG59" s="59">
        <v>1E-3</v>
      </c>
      <c r="AH59" s="56">
        <v>-145985</v>
      </c>
      <c r="AI59" s="57">
        <v>1842</v>
      </c>
      <c r="AJ59" s="63">
        <v>0.2</v>
      </c>
      <c r="AK59" s="63">
        <v>0.5</v>
      </c>
    </row>
    <row r="60" spans="1:39" x14ac:dyDescent="0.2">
      <c r="C60" s="64" t="s">
        <v>13</v>
      </c>
      <c r="D60" s="65">
        <v>7926</v>
      </c>
      <c r="E60" s="66">
        <v>667</v>
      </c>
      <c r="F60" s="109">
        <v>5.0999999999999996</v>
      </c>
      <c r="G60" s="68">
        <v>5.8000000000000003E-2</v>
      </c>
      <c r="H60" s="68">
        <v>5.0000000000000001E-3</v>
      </c>
      <c r="I60" s="65">
        <v>479928</v>
      </c>
      <c r="J60" s="66">
        <v>777</v>
      </c>
      <c r="K60" s="67">
        <v>0.1</v>
      </c>
      <c r="L60" s="68">
        <v>5.7000000000000002E-2</v>
      </c>
      <c r="M60" s="68">
        <v>1E-3</v>
      </c>
      <c r="N60" s="65">
        <v>-472002</v>
      </c>
      <c r="O60" s="66">
        <v>1024</v>
      </c>
      <c r="P60" s="72">
        <v>0.1</v>
      </c>
      <c r="Q60" s="72">
        <v>0.5</v>
      </c>
      <c r="W60" s="64" t="s">
        <v>13</v>
      </c>
      <c r="X60" s="65">
        <v>7926</v>
      </c>
      <c r="Y60" s="66">
        <v>667</v>
      </c>
      <c r="Z60" s="67">
        <v>5.0999999999999996</v>
      </c>
      <c r="AA60" s="68">
        <v>5.8000000000000003E-2</v>
      </c>
      <c r="AB60" s="68">
        <v>5.0000000000000001E-3</v>
      </c>
      <c r="AC60" s="65">
        <v>150044</v>
      </c>
      <c r="AD60" s="66">
        <v>127</v>
      </c>
      <c r="AE60" s="67">
        <v>0.1</v>
      </c>
      <c r="AF60" s="68">
        <v>5.8000000000000003E-2</v>
      </c>
      <c r="AG60" s="68">
        <v>1E-3</v>
      </c>
      <c r="AH60" s="65">
        <v>-142118</v>
      </c>
      <c r="AI60" s="66">
        <v>679</v>
      </c>
      <c r="AJ60" s="72">
        <v>0</v>
      </c>
      <c r="AK60" s="72">
        <v>0.5</v>
      </c>
    </row>
    <row r="61" spans="1:39" x14ac:dyDescent="0.2">
      <c r="C61" s="55" t="s">
        <v>14</v>
      </c>
      <c r="D61" s="56">
        <v>14940</v>
      </c>
      <c r="E61" s="57">
        <v>974</v>
      </c>
      <c r="F61" s="108">
        <v>4</v>
      </c>
      <c r="G61" s="59">
        <v>0.11</v>
      </c>
      <c r="H61" s="59">
        <v>7.0000000000000001E-3</v>
      </c>
      <c r="I61" s="56">
        <v>620742</v>
      </c>
      <c r="J61" s="57">
        <v>789</v>
      </c>
      <c r="K61" s="58">
        <v>0.1</v>
      </c>
      <c r="L61" s="59">
        <v>7.2999999999999995E-2</v>
      </c>
      <c r="M61" s="59">
        <v>1E-3</v>
      </c>
      <c r="N61" s="56">
        <v>-605802</v>
      </c>
      <c r="O61" s="57">
        <v>1254</v>
      </c>
      <c r="P61" s="58">
        <v>3.7</v>
      </c>
      <c r="Q61" s="58">
        <v>0.7</v>
      </c>
      <c r="W61" s="55" t="s">
        <v>14</v>
      </c>
      <c r="X61" s="56">
        <v>14940</v>
      </c>
      <c r="Y61" s="57">
        <v>974</v>
      </c>
      <c r="Z61" s="58">
        <v>4</v>
      </c>
      <c r="AA61" s="59">
        <v>0.11</v>
      </c>
      <c r="AB61" s="59">
        <v>7.0000000000000001E-3</v>
      </c>
      <c r="AC61" s="56">
        <v>188262</v>
      </c>
      <c r="AD61" s="57">
        <v>100</v>
      </c>
      <c r="AE61" s="58">
        <v>0</v>
      </c>
      <c r="AF61" s="59">
        <v>7.1999999999999995E-2</v>
      </c>
      <c r="AG61" s="59">
        <v>1E-3</v>
      </c>
      <c r="AH61" s="56">
        <v>-173322</v>
      </c>
      <c r="AI61" s="57">
        <v>979</v>
      </c>
      <c r="AJ61" s="58">
        <v>3.8</v>
      </c>
      <c r="AK61" s="58">
        <v>0.7</v>
      </c>
    </row>
    <row r="62" spans="1:39" x14ac:dyDescent="0.2">
      <c r="C62" s="64" t="s">
        <v>15</v>
      </c>
      <c r="D62" s="65">
        <v>18238</v>
      </c>
      <c r="E62" s="66">
        <v>919</v>
      </c>
      <c r="F62" s="109">
        <v>3.1</v>
      </c>
      <c r="G62" s="68">
        <v>0.13400000000000001</v>
      </c>
      <c r="H62" s="68">
        <v>6.0000000000000001E-3</v>
      </c>
      <c r="I62" s="65">
        <v>782039</v>
      </c>
      <c r="J62" s="66">
        <v>345</v>
      </c>
      <c r="K62" s="67">
        <v>0</v>
      </c>
      <c r="L62" s="68">
        <v>9.1999999999999998E-2</v>
      </c>
      <c r="M62" s="68">
        <v>0</v>
      </c>
      <c r="N62" s="65">
        <v>-763801</v>
      </c>
      <c r="O62" s="66">
        <v>981</v>
      </c>
      <c r="P62" s="67">
        <v>4.2</v>
      </c>
      <c r="Q62" s="67">
        <v>0.6</v>
      </c>
      <c r="W62" s="64" t="s">
        <v>15</v>
      </c>
      <c r="X62" s="65">
        <v>18238</v>
      </c>
      <c r="Y62" s="66">
        <v>919</v>
      </c>
      <c r="Z62" s="67">
        <v>3.1</v>
      </c>
      <c r="AA62" s="68">
        <v>0.13400000000000001</v>
      </c>
      <c r="AB62" s="68">
        <v>6.0000000000000001E-3</v>
      </c>
      <c r="AC62" s="65">
        <v>243896</v>
      </c>
      <c r="AD62" s="66">
        <v>156</v>
      </c>
      <c r="AE62" s="67">
        <v>0</v>
      </c>
      <c r="AF62" s="68">
        <v>9.4E-2</v>
      </c>
      <c r="AG62" s="68">
        <v>0</v>
      </c>
      <c r="AH62" s="65">
        <v>-225658</v>
      </c>
      <c r="AI62" s="66">
        <v>932</v>
      </c>
      <c r="AJ62" s="67">
        <v>4</v>
      </c>
      <c r="AK62" s="67">
        <v>0.6</v>
      </c>
    </row>
    <row r="63" spans="1:39" x14ac:dyDescent="0.2">
      <c r="C63" s="55" t="s">
        <v>16</v>
      </c>
      <c r="D63" s="56">
        <v>13503</v>
      </c>
      <c r="E63" s="57">
        <v>793</v>
      </c>
      <c r="F63" s="108">
        <v>3.6</v>
      </c>
      <c r="G63" s="59">
        <v>9.9000000000000005E-2</v>
      </c>
      <c r="H63" s="59">
        <v>5.0000000000000001E-3</v>
      </c>
      <c r="I63" s="56">
        <v>715712</v>
      </c>
      <c r="J63" s="57">
        <v>310</v>
      </c>
      <c r="K63" s="58">
        <v>0</v>
      </c>
      <c r="L63" s="59">
        <v>8.5000000000000006E-2</v>
      </c>
      <c r="M63" s="59">
        <v>0</v>
      </c>
      <c r="N63" s="56">
        <v>-702209</v>
      </c>
      <c r="O63" s="57">
        <v>851</v>
      </c>
      <c r="P63" s="63">
        <v>1.4</v>
      </c>
      <c r="Q63" s="63">
        <v>0.5</v>
      </c>
      <c r="W63" s="55" t="s">
        <v>16</v>
      </c>
      <c r="X63" s="56">
        <v>13503</v>
      </c>
      <c r="Y63" s="57">
        <v>793</v>
      </c>
      <c r="Z63" s="58">
        <v>3.6</v>
      </c>
      <c r="AA63" s="59">
        <v>9.9000000000000005E-2</v>
      </c>
      <c r="AB63" s="59">
        <v>5.0000000000000001E-3</v>
      </c>
      <c r="AC63" s="56">
        <v>225031</v>
      </c>
      <c r="AD63" s="57">
        <v>72</v>
      </c>
      <c r="AE63" s="58">
        <v>0</v>
      </c>
      <c r="AF63" s="59">
        <v>8.5999999999999993E-2</v>
      </c>
      <c r="AG63" s="59">
        <v>0</v>
      </c>
      <c r="AH63" s="56">
        <v>-211528</v>
      </c>
      <c r="AI63" s="57">
        <v>796</v>
      </c>
      <c r="AJ63" s="63">
        <v>1.3</v>
      </c>
      <c r="AK63" s="63">
        <v>0.5</v>
      </c>
    </row>
    <row r="64" spans="1:39" x14ac:dyDescent="0.2">
      <c r="C64" s="64" t="s">
        <v>17</v>
      </c>
      <c r="D64" s="65">
        <v>10240</v>
      </c>
      <c r="E64" s="66">
        <v>687</v>
      </c>
      <c r="F64" s="109">
        <v>4.0999999999999996</v>
      </c>
      <c r="G64" s="68">
        <v>7.4999999999999997E-2</v>
      </c>
      <c r="H64" s="68">
        <v>5.0000000000000001E-3</v>
      </c>
      <c r="I64" s="65">
        <v>608591</v>
      </c>
      <c r="J64" s="66">
        <v>4373</v>
      </c>
      <c r="K64" s="67">
        <v>0.4</v>
      </c>
      <c r="L64" s="68">
        <v>7.1999999999999995E-2</v>
      </c>
      <c r="M64" s="68">
        <v>1E-3</v>
      </c>
      <c r="N64" s="65">
        <v>-598351</v>
      </c>
      <c r="O64" s="66">
        <v>4427</v>
      </c>
      <c r="P64" s="72">
        <v>0.3</v>
      </c>
      <c r="Q64" s="72">
        <v>0.5</v>
      </c>
      <c r="W64" s="64" t="s">
        <v>17</v>
      </c>
      <c r="X64" s="65">
        <v>10240</v>
      </c>
      <c r="Y64" s="66">
        <v>687</v>
      </c>
      <c r="Z64" s="67">
        <v>4.0999999999999996</v>
      </c>
      <c r="AA64" s="68">
        <v>7.4999999999999997E-2</v>
      </c>
      <c r="AB64" s="68">
        <v>5.0000000000000001E-3</v>
      </c>
      <c r="AC64" s="65">
        <v>189416</v>
      </c>
      <c r="AD64" s="66">
        <v>2221</v>
      </c>
      <c r="AE64" s="67">
        <v>0.7</v>
      </c>
      <c r="AF64" s="68">
        <v>7.2999999999999995E-2</v>
      </c>
      <c r="AG64" s="68">
        <v>1E-3</v>
      </c>
      <c r="AH64" s="65">
        <v>-179176</v>
      </c>
      <c r="AI64" s="66">
        <v>2325</v>
      </c>
      <c r="AJ64" s="72">
        <v>0.2</v>
      </c>
      <c r="AK64" s="72">
        <v>0.5</v>
      </c>
    </row>
    <row r="65" spans="3:37" x14ac:dyDescent="0.2">
      <c r="C65" s="55" t="s">
        <v>18</v>
      </c>
      <c r="D65" s="56">
        <v>8488</v>
      </c>
      <c r="E65" s="57">
        <v>616</v>
      </c>
      <c r="F65" s="108">
        <v>4.4000000000000004</v>
      </c>
      <c r="G65" s="59">
        <v>6.3E-2</v>
      </c>
      <c r="H65" s="59">
        <v>4.0000000000000001E-3</v>
      </c>
      <c r="I65" s="56">
        <v>566214</v>
      </c>
      <c r="J65" s="57">
        <v>4379</v>
      </c>
      <c r="K65" s="58">
        <v>0.5</v>
      </c>
      <c r="L65" s="59">
        <v>6.7000000000000004E-2</v>
      </c>
      <c r="M65" s="59">
        <v>1E-3</v>
      </c>
      <c r="N65" s="56">
        <v>-557726</v>
      </c>
      <c r="O65" s="57">
        <v>4422</v>
      </c>
      <c r="P65" s="63">
        <v>-0.5</v>
      </c>
      <c r="Q65" s="63">
        <v>0.4</v>
      </c>
      <c r="W65" s="55" t="s">
        <v>18</v>
      </c>
      <c r="X65" s="56">
        <v>8488</v>
      </c>
      <c r="Y65" s="57">
        <v>616</v>
      </c>
      <c r="Z65" s="58">
        <v>4.4000000000000004</v>
      </c>
      <c r="AA65" s="59">
        <v>6.3E-2</v>
      </c>
      <c r="AB65" s="59">
        <v>4.0000000000000001E-3</v>
      </c>
      <c r="AC65" s="56">
        <v>171510</v>
      </c>
      <c r="AD65" s="57">
        <v>2202</v>
      </c>
      <c r="AE65" s="58">
        <v>0.8</v>
      </c>
      <c r="AF65" s="59">
        <v>6.6000000000000003E-2</v>
      </c>
      <c r="AG65" s="59">
        <v>1E-3</v>
      </c>
      <c r="AH65" s="56">
        <v>-163022</v>
      </c>
      <c r="AI65" s="57">
        <v>2287</v>
      </c>
      <c r="AJ65" s="63">
        <v>-0.4</v>
      </c>
      <c r="AK65" s="63">
        <v>0.4</v>
      </c>
    </row>
    <row r="66" spans="3:37" x14ac:dyDescent="0.2">
      <c r="C66" s="64" t="s">
        <v>19</v>
      </c>
      <c r="D66" s="65">
        <v>8155</v>
      </c>
      <c r="E66" s="66">
        <v>622</v>
      </c>
      <c r="F66" s="109">
        <v>4.5999999999999996</v>
      </c>
      <c r="G66" s="68">
        <v>0.06</v>
      </c>
      <c r="H66" s="68">
        <v>4.0000000000000001E-3</v>
      </c>
      <c r="I66" s="65">
        <v>556670</v>
      </c>
      <c r="J66" s="66">
        <v>365</v>
      </c>
      <c r="K66" s="67">
        <v>0</v>
      </c>
      <c r="L66" s="68">
        <v>6.6000000000000003E-2</v>
      </c>
      <c r="M66" s="68">
        <v>0</v>
      </c>
      <c r="N66" s="65">
        <v>-548515</v>
      </c>
      <c r="O66" s="66">
        <v>721</v>
      </c>
      <c r="P66" s="72">
        <v>-0.6</v>
      </c>
      <c r="Q66" s="72">
        <v>0.4</v>
      </c>
      <c r="W66" s="64" t="s">
        <v>19</v>
      </c>
      <c r="X66" s="65">
        <v>8155</v>
      </c>
      <c r="Y66" s="66">
        <v>622</v>
      </c>
      <c r="Z66" s="67">
        <v>4.5999999999999996</v>
      </c>
      <c r="AA66" s="68">
        <v>0.06</v>
      </c>
      <c r="AB66" s="68">
        <v>4.0000000000000001E-3</v>
      </c>
      <c r="AC66" s="65">
        <v>160160</v>
      </c>
      <c r="AD66" s="66">
        <v>24</v>
      </c>
      <c r="AE66" s="67">
        <v>0</v>
      </c>
      <c r="AF66" s="68">
        <v>6.0999999999999999E-2</v>
      </c>
      <c r="AG66" s="68">
        <v>0</v>
      </c>
      <c r="AH66" s="65">
        <v>-152005</v>
      </c>
      <c r="AI66" s="66">
        <v>623</v>
      </c>
      <c r="AJ66" s="72">
        <v>-0.1</v>
      </c>
      <c r="AK66" s="72">
        <v>0.4</v>
      </c>
    </row>
    <row r="67" spans="3:37" x14ac:dyDescent="0.2">
      <c r="C67" s="55" t="s">
        <v>20</v>
      </c>
      <c r="D67" s="56">
        <v>7078</v>
      </c>
      <c r="E67" s="57">
        <v>554</v>
      </c>
      <c r="F67" s="108">
        <v>4.8</v>
      </c>
      <c r="G67" s="59">
        <v>5.1999999999999998E-2</v>
      </c>
      <c r="H67" s="59">
        <v>4.0000000000000001E-3</v>
      </c>
      <c r="I67" s="56">
        <v>555020</v>
      </c>
      <c r="J67" s="57">
        <v>288</v>
      </c>
      <c r="K67" s="58">
        <v>0</v>
      </c>
      <c r="L67" s="59">
        <v>6.6000000000000003E-2</v>
      </c>
      <c r="M67" s="59">
        <v>0</v>
      </c>
      <c r="N67" s="56">
        <v>-547942</v>
      </c>
      <c r="O67" s="57">
        <v>624</v>
      </c>
      <c r="P67" s="58">
        <v>-1.4</v>
      </c>
      <c r="Q67" s="58">
        <v>0.4</v>
      </c>
      <c r="W67" s="55" t="s">
        <v>20</v>
      </c>
      <c r="X67" s="56">
        <v>7078</v>
      </c>
      <c r="Y67" s="57">
        <v>554</v>
      </c>
      <c r="Z67" s="58">
        <v>4.8</v>
      </c>
      <c r="AA67" s="59">
        <v>5.1999999999999998E-2</v>
      </c>
      <c r="AB67" s="59">
        <v>4.0000000000000001E-3</v>
      </c>
      <c r="AC67" s="56">
        <v>160158</v>
      </c>
      <c r="AD67" s="57">
        <v>64</v>
      </c>
      <c r="AE67" s="58">
        <v>0</v>
      </c>
      <c r="AF67" s="59">
        <v>6.0999999999999999E-2</v>
      </c>
      <c r="AG67" s="59">
        <v>0</v>
      </c>
      <c r="AH67" s="56">
        <v>-153080</v>
      </c>
      <c r="AI67" s="57">
        <v>558</v>
      </c>
      <c r="AJ67" s="63">
        <v>-0.9</v>
      </c>
      <c r="AK67" s="63">
        <v>0.4</v>
      </c>
    </row>
    <row r="68" spans="3:37" x14ac:dyDescent="0.2">
      <c r="C68" s="64" t="s">
        <v>21</v>
      </c>
      <c r="D68" s="65">
        <v>6141</v>
      </c>
      <c r="E68" s="66">
        <v>557</v>
      </c>
      <c r="F68" s="109">
        <v>5.5</v>
      </c>
      <c r="G68" s="68">
        <v>4.4999999999999998E-2</v>
      </c>
      <c r="H68" s="68">
        <v>4.0000000000000001E-3</v>
      </c>
      <c r="I68" s="65">
        <v>511012</v>
      </c>
      <c r="J68" s="66">
        <v>3665</v>
      </c>
      <c r="K68" s="67">
        <v>0.4</v>
      </c>
      <c r="L68" s="68">
        <v>0.06</v>
      </c>
      <c r="M68" s="68">
        <v>1E-3</v>
      </c>
      <c r="N68" s="65">
        <v>-504871</v>
      </c>
      <c r="O68" s="66">
        <v>3707</v>
      </c>
      <c r="P68" s="67">
        <v>-1.5</v>
      </c>
      <c r="Q68" s="67">
        <v>0.4</v>
      </c>
      <c r="W68" s="64" t="s">
        <v>21</v>
      </c>
      <c r="X68" s="65">
        <v>6141</v>
      </c>
      <c r="Y68" s="66">
        <v>557</v>
      </c>
      <c r="Z68" s="67">
        <v>5.5</v>
      </c>
      <c r="AA68" s="68">
        <v>4.4999999999999998E-2</v>
      </c>
      <c r="AB68" s="68">
        <v>4.0000000000000001E-3</v>
      </c>
      <c r="AC68" s="65">
        <v>150027</v>
      </c>
      <c r="AD68" s="66">
        <v>1703</v>
      </c>
      <c r="AE68" s="67">
        <v>0.7</v>
      </c>
      <c r="AF68" s="68">
        <v>5.8000000000000003E-2</v>
      </c>
      <c r="AG68" s="68">
        <v>1E-3</v>
      </c>
      <c r="AH68" s="65">
        <v>-143886</v>
      </c>
      <c r="AI68" s="66">
        <v>1792</v>
      </c>
      <c r="AJ68" s="67">
        <v>-1.3</v>
      </c>
      <c r="AK68" s="67">
        <v>0.4</v>
      </c>
    </row>
    <row r="69" spans="3:37" x14ac:dyDescent="0.2">
      <c r="C69" s="55" t="s">
        <v>22</v>
      </c>
      <c r="D69" s="56">
        <v>4701</v>
      </c>
      <c r="E69" s="57">
        <v>459</v>
      </c>
      <c r="F69" s="108">
        <v>5.9</v>
      </c>
      <c r="G69" s="59">
        <v>3.5000000000000003E-2</v>
      </c>
      <c r="H69" s="59">
        <v>3.0000000000000001E-3</v>
      </c>
      <c r="I69" s="56">
        <v>457184</v>
      </c>
      <c r="J69" s="57">
        <v>3649</v>
      </c>
      <c r="K69" s="58">
        <v>0.5</v>
      </c>
      <c r="L69" s="59">
        <v>5.3999999999999999E-2</v>
      </c>
      <c r="M69" s="59">
        <v>1E-3</v>
      </c>
      <c r="N69" s="56">
        <v>-452483</v>
      </c>
      <c r="O69" s="57">
        <v>3678</v>
      </c>
      <c r="P69" s="58">
        <v>-1.9</v>
      </c>
      <c r="Q69" s="58">
        <v>0.3</v>
      </c>
      <c r="W69" s="55" t="s">
        <v>22</v>
      </c>
      <c r="X69" s="56">
        <v>4701</v>
      </c>
      <c r="Y69" s="57">
        <v>459</v>
      </c>
      <c r="Z69" s="58">
        <v>5.9</v>
      </c>
      <c r="AA69" s="59">
        <v>3.5000000000000003E-2</v>
      </c>
      <c r="AB69" s="59">
        <v>3.0000000000000001E-3</v>
      </c>
      <c r="AC69" s="56">
        <v>135922</v>
      </c>
      <c r="AD69" s="57">
        <v>1698</v>
      </c>
      <c r="AE69" s="58">
        <v>0.8</v>
      </c>
      <c r="AF69" s="59">
        <v>5.1999999999999998E-2</v>
      </c>
      <c r="AG69" s="59">
        <v>1E-3</v>
      </c>
      <c r="AH69" s="56">
        <v>-131221</v>
      </c>
      <c r="AI69" s="57">
        <v>1759</v>
      </c>
      <c r="AJ69" s="58">
        <v>-1.7</v>
      </c>
      <c r="AK69" s="58">
        <v>0.3</v>
      </c>
    </row>
    <row r="70" spans="3:37" x14ac:dyDescent="0.2">
      <c r="C70" s="64" t="s">
        <v>23</v>
      </c>
      <c r="D70" s="65">
        <v>4017</v>
      </c>
      <c r="E70" s="66">
        <v>419</v>
      </c>
      <c r="F70" s="109">
        <v>6.3</v>
      </c>
      <c r="G70" s="68">
        <v>0.03</v>
      </c>
      <c r="H70" s="68">
        <v>3.0000000000000001E-3</v>
      </c>
      <c r="I70" s="65">
        <v>355400</v>
      </c>
      <c r="J70" s="66">
        <v>3677</v>
      </c>
      <c r="K70" s="67">
        <v>0.6</v>
      </c>
      <c r="L70" s="68">
        <v>4.2000000000000003E-2</v>
      </c>
      <c r="M70" s="68">
        <v>0</v>
      </c>
      <c r="N70" s="65">
        <v>-351383</v>
      </c>
      <c r="O70" s="66">
        <v>3701</v>
      </c>
      <c r="P70" s="67">
        <v>-1.2</v>
      </c>
      <c r="Q70" s="67">
        <v>0.3</v>
      </c>
      <c r="W70" s="64" t="s">
        <v>23</v>
      </c>
      <c r="X70" s="65">
        <v>4017</v>
      </c>
      <c r="Y70" s="66">
        <v>419</v>
      </c>
      <c r="Z70" s="67">
        <v>6.3</v>
      </c>
      <c r="AA70" s="68">
        <v>0.03</v>
      </c>
      <c r="AB70" s="68">
        <v>3.0000000000000001E-3</v>
      </c>
      <c r="AC70" s="65">
        <v>105387</v>
      </c>
      <c r="AD70" s="66">
        <v>1629</v>
      </c>
      <c r="AE70" s="67">
        <v>0.9</v>
      </c>
      <c r="AF70" s="68">
        <v>0.04</v>
      </c>
      <c r="AG70" s="68">
        <v>1E-3</v>
      </c>
      <c r="AH70" s="65">
        <v>-101370</v>
      </c>
      <c r="AI70" s="66">
        <v>1682</v>
      </c>
      <c r="AJ70" s="67">
        <v>-1</v>
      </c>
      <c r="AK70" s="67">
        <v>0.3</v>
      </c>
    </row>
    <row r="71" spans="3:37" x14ac:dyDescent="0.2">
      <c r="C71" s="55" t="s">
        <v>24</v>
      </c>
      <c r="D71" s="56">
        <v>2910</v>
      </c>
      <c r="E71" s="57">
        <v>352</v>
      </c>
      <c r="F71" s="108">
        <v>7.4</v>
      </c>
      <c r="G71" s="59">
        <v>2.1000000000000001E-2</v>
      </c>
      <c r="H71" s="59">
        <v>3.0000000000000001E-3</v>
      </c>
      <c r="I71" s="56">
        <v>257414</v>
      </c>
      <c r="J71" s="57">
        <v>2497</v>
      </c>
      <c r="K71" s="58">
        <v>0.6</v>
      </c>
      <c r="L71" s="59">
        <v>0.03</v>
      </c>
      <c r="M71" s="59">
        <v>0</v>
      </c>
      <c r="N71" s="56">
        <v>-254504</v>
      </c>
      <c r="O71" s="57">
        <v>2522</v>
      </c>
      <c r="P71" s="58">
        <v>-0.9</v>
      </c>
      <c r="Q71" s="58">
        <v>0.3</v>
      </c>
      <c r="W71" s="55" t="s">
        <v>24</v>
      </c>
      <c r="X71" s="56">
        <v>2910</v>
      </c>
      <c r="Y71" s="57">
        <v>352</v>
      </c>
      <c r="Z71" s="58">
        <v>7.4</v>
      </c>
      <c r="AA71" s="59">
        <v>2.1000000000000001E-2</v>
      </c>
      <c r="AB71" s="59">
        <v>3.0000000000000001E-3</v>
      </c>
      <c r="AC71" s="56">
        <v>71850</v>
      </c>
      <c r="AD71" s="57">
        <v>1226</v>
      </c>
      <c r="AE71" s="58">
        <v>1</v>
      </c>
      <c r="AF71" s="59">
        <v>2.8000000000000001E-2</v>
      </c>
      <c r="AG71" s="59">
        <v>0</v>
      </c>
      <c r="AH71" s="56">
        <v>-68940</v>
      </c>
      <c r="AI71" s="57">
        <v>1276</v>
      </c>
      <c r="AJ71" s="63">
        <v>-0.7</v>
      </c>
      <c r="AK71" s="63">
        <v>0.3</v>
      </c>
    </row>
    <row r="72" spans="3:37" x14ac:dyDescent="0.2">
      <c r="C72" s="64" t="s">
        <v>25</v>
      </c>
      <c r="D72" s="65">
        <v>1940</v>
      </c>
      <c r="E72" s="66">
        <v>257</v>
      </c>
      <c r="F72" s="109">
        <v>8</v>
      </c>
      <c r="G72" s="68">
        <v>1.4E-2</v>
      </c>
      <c r="H72" s="68">
        <v>2E-3</v>
      </c>
      <c r="I72" s="65">
        <v>189311</v>
      </c>
      <c r="J72" s="66">
        <v>2317</v>
      </c>
      <c r="K72" s="67">
        <v>0.7</v>
      </c>
      <c r="L72" s="68">
        <v>2.1999999999999999E-2</v>
      </c>
      <c r="M72" s="68">
        <v>0</v>
      </c>
      <c r="N72" s="65">
        <v>-187371</v>
      </c>
      <c r="O72" s="66">
        <v>2331</v>
      </c>
      <c r="P72" s="67">
        <v>-0.8</v>
      </c>
      <c r="Q72" s="67">
        <v>0.2</v>
      </c>
      <c r="W72" s="64" t="s">
        <v>25</v>
      </c>
      <c r="X72" s="65">
        <v>1940</v>
      </c>
      <c r="Y72" s="66">
        <v>257</v>
      </c>
      <c r="Z72" s="67">
        <v>8</v>
      </c>
      <c r="AA72" s="68">
        <v>1.4E-2</v>
      </c>
      <c r="AB72" s="68">
        <v>2E-3</v>
      </c>
      <c r="AC72" s="65">
        <v>54209</v>
      </c>
      <c r="AD72" s="66">
        <v>1065</v>
      </c>
      <c r="AE72" s="67">
        <v>1.2</v>
      </c>
      <c r="AF72" s="68">
        <v>2.1000000000000001E-2</v>
      </c>
      <c r="AG72" s="68">
        <v>0</v>
      </c>
      <c r="AH72" s="65">
        <v>-52269</v>
      </c>
      <c r="AI72" s="66">
        <v>1095</v>
      </c>
      <c r="AJ72" s="67">
        <v>-0.7</v>
      </c>
      <c r="AK72" s="67">
        <v>0.2</v>
      </c>
    </row>
    <row r="73" spans="3:37" x14ac:dyDescent="0.2">
      <c r="C73" s="55" t="s">
        <v>26</v>
      </c>
      <c r="D73" s="56">
        <v>1390</v>
      </c>
      <c r="E73" s="57">
        <v>235</v>
      </c>
      <c r="F73" s="108">
        <v>10.3</v>
      </c>
      <c r="G73" s="59">
        <v>0.01</v>
      </c>
      <c r="H73" s="59">
        <v>2E-3</v>
      </c>
      <c r="I73" s="56">
        <v>140432</v>
      </c>
      <c r="J73" s="57">
        <v>2205</v>
      </c>
      <c r="K73" s="58">
        <v>1</v>
      </c>
      <c r="L73" s="59">
        <v>1.7000000000000001E-2</v>
      </c>
      <c r="M73" s="59">
        <v>0</v>
      </c>
      <c r="N73" s="56">
        <v>-139042</v>
      </c>
      <c r="O73" s="57">
        <v>2217</v>
      </c>
      <c r="P73" s="58">
        <v>-0.7</v>
      </c>
      <c r="Q73" s="58">
        <v>0.2</v>
      </c>
      <c r="W73" s="55" t="s">
        <v>26</v>
      </c>
      <c r="X73" s="56">
        <v>1390</v>
      </c>
      <c r="Y73" s="57">
        <v>235</v>
      </c>
      <c r="Z73" s="58">
        <v>10.3</v>
      </c>
      <c r="AA73" s="59">
        <v>0.01</v>
      </c>
      <c r="AB73" s="59">
        <v>2E-3</v>
      </c>
      <c r="AC73" s="56">
        <v>40679</v>
      </c>
      <c r="AD73" s="57">
        <v>999</v>
      </c>
      <c r="AE73" s="58">
        <v>1.5</v>
      </c>
      <c r="AF73" s="59">
        <v>1.6E-2</v>
      </c>
      <c r="AG73" s="59">
        <v>0</v>
      </c>
      <c r="AH73" s="56">
        <v>-39289</v>
      </c>
      <c r="AI73" s="57">
        <v>1026</v>
      </c>
      <c r="AJ73" s="58">
        <v>-0.6</v>
      </c>
      <c r="AK73" s="58">
        <v>0.2</v>
      </c>
    </row>
    <row r="74" spans="3:37" x14ac:dyDescent="0.2">
      <c r="C74" s="64" t="s">
        <v>27</v>
      </c>
      <c r="D74" s="65">
        <v>1084</v>
      </c>
      <c r="E74" s="66">
        <v>202</v>
      </c>
      <c r="F74" s="109">
        <v>11.4</v>
      </c>
      <c r="G74" s="68">
        <v>8.0000000000000002E-3</v>
      </c>
      <c r="H74" s="68">
        <v>1E-3</v>
      </c>
      <c r="I74" s="65">
        <v>156773</v>
      </c>
      <c r="J74" s="66">
        <v>2335</v>
      </c>
      <c r="K74" s="67">
        <v>0.9</v>
      </c>
      <c r="L74" s="68">
        <v>1.9E-2</v>
      </c>
      <c r="M74" s="68">
        <v>1E-3</v>
      </c>
      <c r="N74" s="65">
        <v>-155689</v>
      </c>
      <c r="O74" s="66">
        <v>2344</v>
      </c>
      <c r="P74" s="67">
        <v>-1.1000000000000001</v>
      </c>
      <c r="Q74" s="67">
        <v>0.2</v>
      </c>
      <c r="W74" s="64" t="s">
        <v>27</v>
      </c>
      <c r="X74" s="65">
        <v>1084</v>
      </c>
      <c r="Y74" s="66">
        <v>202</v>
      </c>
      <c r="Z74" s="67">
        <v>11.4</v>
      </c>
      <c r="AA74" s="68">
        <v>8.0000000000000002E-3</v>
      </c>
      <c r="AB74" s="68">
        <v>1E-3</v>
      </c>
      <c r="AC74" s="65">
        <v>45450</v>
      </c>
      <c r="AD74" s="66">
        <v>1191</v>
      </c>
      <c r="AE74" s="67">
        <v>1.6</v>
      </c>
      <c r="AF74" s="68">
        <v>1.7000000000000001E-2</v>
      </c>
      <c r="AG74" s="68">
        <v>1E-3</v>
      </c>
      <c r="AH74" s="65">
        <v>-44366</v>
      </c>
      <c r="AI74" s="66">
        <v>1208</v>
      </c>
      <c r="AJ74" s="67">
        <v>-0.9</v>
      </c>
      <c r="AK74" s="67">
        <v>0.2</v>
      </c>
    </row>
    <row r="75" spans="3:37" x14ac:dyDescent="0.2">
      <c r="C75" s="55"/>
      <c r="D75" s="56"/>
      <c r="E75" s="57"/>
      <c r="F75" s="108"/>
      <c r="G75" s="59"/>
      <c r="H75" s="59"/>
      <c r="I75" s="56"/>
      <c r="J75" s="57"/>
      <c r="K75" s="58"/>
      <c r="L75" s="59"/>
      <c r="M75" s="59"/>
      <c r="N75" s="56"/>
      <c r="O75" s="57"/>
      <c r="P75" s="58"/>
      <c r="Q75" s="58"/>
      <c r="W75" s="55"/>
      <c r="X75" s="56"/>
      <c r="Y75" s="57"/>
      <c r="Z75" s="58"/>
      <c r="AA75" s="59"/>
      <c r="AB75" s="59"/>
      <c r="AC75" s="56"/>
      <c r="AD75" s="57"/>
      <c r="AE75" s="58"/>
      <c r="AF75" s="59"/>
      <c r="AG75" s="59"/>
      <c r="AH75" s="56"/>
      <c r="AI75" s="57"/>
      <c r="AJ75" s="58"/>
      <c r="AK75" s="58"/>
    </row>
    <row r="76" spans="3:37" x14ac:dyDescent="0.2">
      <c r="C76" s="64" t="s">
        <v>28</v>
      </c>
      <c r="D76" s="65">
        <v>29866</v>
      </c>
      <c r="E76" s="66">
        <v>1271</v>
      </c>
      <c r="F76" s="109">
        <v>2.6</v>
      </c>
      <c r="G76" s="68">
        <v>0.22</v>
      </c>
      <c r="H76" s="68">
        <v>8.0000000000000002E-3</v>
      </c>
      <c r="I76" s="65">
        <v>1793861</v>
      </c>
      <c r="J76" s="66">
        <v>513</v>
      </c>
      <c r="K76" s="67">
        <v>0</v>
      </c>
      <c r="L76" s="68">
        <v>0.21199999999999999</v>
      </c>
      <c r="M76" s="68">
        <v>0</v>
      </c>
      <c r="N76" s="65">
        <v>-1763995</v>
      </c>
      <c r="O76" s="66">
        <v>1370</v>
      </c>
      <c r="P76" s="72">
        <v>0.8</v>
      </c>
      <c r="Q76" s="72">
        <v>0.8</v>
      </c>
      <c r="W76" s="64" t="s">
        <v>28</v>
      </c>
      <c r="X76" s="65">
        <v>29866</v>
      </c>
      <c r="Y76" s="66">
        <v>1271</v>
      </c>
      <c r="Z76" s="67">
        <v>2.6</v>
      </c>
      <c r="AA76" s="68">
        <v>0.22</v>
      </c>
      <c r="AB76" s="68">
        <v>8.0000000000000002E-3</v>
      </c>
      <c r="AC76" s="65">
        <v>608369</v>
      </c>
      <c r="AD76" s="66">
        <v>197</v>
      </c>
      <c r="AE76" s="67">
        <v>0</v>
      </c>
      <c r="AF76" s="68">
        <v>0.23300000000000001</v>
      </c>
      <c r="AG76" s="68">
        <v>0</v>
      </c>
      <c r="AH76" s="65">
        <v>-578503</v>
      </c>
      <c r="AI76" s="66">
        <v>1286</v>
      </c>
      <c r="AJ76" s="72">
        <v>-1.3</v>
      </c>
      <c r="AK76" s="72">
        <v>0.8</v>
      </c>
    </row>
    <row r="77" spans="3:37" x14ac:dyDescent="0.2">
      <c r="C77" s="55" t="s">
        <v>29</v>
      </c>
      <c r="D77" s="56">
        <v>11341</v>
      </c>
      <c r="E77" s="57">
        <v>642</v>
      </c>
      <c r="F77" s="108">
        <v>3.4</v>
      </c>
      <c r="G77" s="59">
        <v>8.4000000000000005E-2</v>
      </c>
      <c r="H77" s="59">
        <v>4.0000000000000001E-3</v>
      </c>
      <c r="I77" s="56">
        <v>1099330</v>
      </c>
      <c r="J77" s="57">
        <v>214</v>
      </c>
      <c r="K77" s="58">
        <v>0</v>
      </c>
      <c r="L77" s="59">
        <v>0.13</v>
      </c>
      <c r="M77" s="59">
        <v>1E-3</v>
      </c>
      <c r="N77" s="56">
        <v>-1087989</v>
      </c>
      <c r="O77" s="57">
        <v>677</v>
      </c>
      <c r="P77" s="58">
        <v>-4.7</v>
      </c>
      <c r="Q77" s="58">
        <v>0.5</v>
      </c>
      <c r="W77" s="55" t="s">
        <v>29</v>
      </c>
      <c r="X77" s="56">
        <v>11341</v>
      </c>
      <c r="Y77" s="57">
        <v>642</v>
      </c>
      <c r="Z77" s="58">
        <v>3.4</v>
      </c>
      <c r="AA77" s="59">
        <v>8.4000000000000005E-2</v>
      </c>
      <c r="AB77" s="59">
        <v>4.0000000000000001E-3</v>
      </c>
      <c r="AC77" s="56">
        <v>317575</v>
      </c>
      <c r="AD77" s="57">
        <v>38</v>
      </c>
      <c r="AE77" s="58">
        <v>0</v>
      </c>
      <c r="AF77" s="59">
        <v>0.122</v>
      </c>
      <c r="AG77" s="59">
        <v>1E-3</v>
      </c>
      <c r="AH77" s="56">
        <v>-306234</v>
      </c>
      <c r="AI77" s="57">
        <v>643</v>
      </c>
      <c r="AJ77" s="58">
        <v>-3.9</v>
      </c>
      <c r="AK77" s="58">
        <v>0.5</v>
      </c>
    </row>
    <row r="78" spans="3:37" x14ac:dyDescent="0.2">
      <c r="C78" s="64"/>
      <c r="D78" s="65"/>
      <c r="E78" s="66"/>
      <c r="F78" s="109"/>
      <c r="G78" s="68"/>
      <c r="H78" s="68"/>
      <c r="I78" s="65"/>
      <c r="J78" s="66"/>
      <c r="K78" s="67"/>
      <c r="L78" s="68"/>
      <c r="M78" s="68"/>
      <c r="N78" s="65"/>
      <c r="O78" s="66"/>
      <c r="P78" s="67"/>
      <c r="Q78" s="67"/>
      <c r="W78" s="64"/>
      <c r="X78" s="65"/>
      <c r="Y78" s="66"/>
      <c r="Z78" s="67"/>
      <c r="AA78" s="68"/>
      <c r="AB78" s="68"/>
      <c r="AC78" s="65"/>
      <c r="AD78" s="66"/>
      <c r="AE78" s="67"/>
      <c r="AF78" s="68"/>
      <c r="AG78" s="68"/>
      <c r="AH78" s="65"/>
      <c r="AI78" s="66"/>
      <c r="AJ78" s="67"/>
      <c r="AK78" s="67"/>
    </row>
    <row r="79" spans="3:37" x14ac:dyDescent="0.2">
      <c r="C79" s="55" t="s">
        <v>152</v>
      </c>
      <c r="D79" s="73">
        <v>30.6</v>
      </c>
      <c r="E79" s="74">
        <v>0.5</v>
      </c>
      <c r="F79" s="108">
        <v>0.9</v>
      </c>
      <c r="G79" s="59"/>
      <c r="H79" s="59"/>
      <c r="I79" s="73">
        <v>35.9</v>
      </c>
      <c r="J79" s="74">
        <v>0.1</v>
      </c>
      <c r="K79" s="58">
        <v>0.2</v>
      </c>
      <c r="L79" s="59"/>
      <c r="M79" s="59"/>
      <c r="N79" s="73">
        <v>-5.3</v>
      </c>
      <c r="O79" s="74">
        <v>0.5</v>
      </c>
      <c r="P79" s="63"/>
      <c r="Q79" s="63"/>
      <c r="W79" s="55" t="s">
        <v>152</v>
      </c>
      <c r="X79" s="73">
        <v>30.6</v>
      </c>
      <c r="Y79" s="74">
        <v>0.5</v>
      </c>
      <c r="Z79" s="58">
        <v>0.9</v>
      </c>
      <c r="AA79" s="59"/>
      <c r="AB79" s="59"/>
      <c r="AC79" s="73">
        <v>34.5</v>
      </c>
      <c r="AD79" s="74">
        <v>0.1</v>
      </c>
      <c r="AE79" s="58">
        <v>0.2</v>
      </c>
      <c r="AF79" s="59"/>
      <c r="AG79" s="59"/>
      <c r="AH79" s="73">
        <v>-3.9</v>
      </c>
      <c r="AI79" s="74">
        <v>0.5</v>
      </c>
      <c r="AJ79" s="63"/>
      <c r="AK79" s="63"/>
    </row>
    <row r="80" spans="3:37" x14ac:dyDescent="0.2">
      <c r="C80" s="64"/>
      <c r="D80" s="65"/>
      <c r="E80" s="66"/>
      <c r="F80" s="109"/>
      <c r="G80" s="68"/>
      <c r="H80" s="68"/>
      <c r="I80" s="65"/>
      <c r="J80" s="66"/>
      <c r="K80" s="67"/>
      <c r="L80" s="68"/>
      <c r="M80" s="68"/>
      <c r="N80" s="65"/>
      <c r="O80" s="66"/>
      <c r="P80" s="67"/>
      <c r="Q80" s="67"/>
      <c r="W80" s="64"/>
      <c r="X80" s="65"/>
      <c r="Y80" s="66"/>
      <c r="Z80" s="67"/>
      <c r="AA80" s="68"/>
      <c r="AB80" s="68"/>
      <c r="AC80" s="65"/>
      <c r="AD80" s="66"/>
      <c r="AE80" s="67"/>
      <c r="AF80" s="68"/>
      <c r="AG80" s="68"/>
      <c r="AH80" s="65"/>
      <c r="AI80" s="66"/>
      <c r="AJ80" s="67"/>
      <c r="AK80" s="67"/>
    </row>
    <row r="81" spans="1:39" x14ac:dyDescent="0.2">
      <c r="C81" s="55" t="s">
        <v>28</v>
      </c>
      <c r="D81" s="56">
        <v>29866</v>
      </c>
      <c r="E81" s="57">
        <v>1271</v>
      </c>
      <c r="F81" s="108">
        <v>2.6</v>
      </c>
      <c r="G81" s="59">
        <v>1</v>
      </c>
      <c r="H81" s="59"/>
      <c r="I81" s="56">
        <v>1793861</v>
      </c>
      <c r="J81" s="57">
        <v>513</v>
      </c>
      <c r="K81" s="58">
        <v>0</v>
      </c>
      <c r="L81" s="59">
        <v>1</v>
      </c>
      <c r="M81" s="59"/>
      <c r="N81" s="56">
        <v>-1763995</v>
      </c>
      <c r="O81" s="57">
        <v>1370</v>
      </c>
      <c r="P81" s="63">
        <v>0</v>
      </c>
      <c r="Q81" s="63">
        <v>0</v>
      </c>
      <c r="W81" s="55" t="s">
        <v>28</v>
      </c>
      <c r="X81" s="56">
        <v>29866</v>
      </c>
      <c r="Y81" s="57">
        <v>1271</v>
      </c>
      <c r="Z81" s="58">
        <v>2.6</v>
      </c>
      <c r="AA81" s="59">
        <v>1</v>
      </c>
      <c r="AB81" s="59"/>
      <c r="AC81" s="56">
        <v>608369</v>
      </c>
      <c r="AD81" s="57">
        <v>197</v>
      </c>
      <c r="AE81" s="58">
        <v>0</v>
      </c>
      <c r="AF81" s="59">
        <v>1</v>
      </c>
      <c r="AG81" s="59"/>
      <c r="AH81" s="56">
        <v>-578503</v>
      </c>
      <c r="AI81" s="57">
        <v>1286</v>
      </c>
      <c r="AJ81" s="63">
        <v>0</v>
      </c>
      <c r="AK81" s="63">
        <v>0</v>
      </c>
    </row>
    <row r="82" spans="1:39" x14ac:dyDescent="0.2">
      <c r="C82" s="64" t="s">
        <v>8</v>
      </c>
      <c r="D82" s="65">
        <v>15410</v>
      </c>
      <c r="E82" s="66">
        <v>926</v>
      </c>
      <c r="F82" s="109">
        <v>3.7</v>
      </c>
      <c r="G82" s="68">
        <v>0.51600000000000001</v>
      </c>
      <c r="H82" s="68">
        <v>2.1999999999999999E-2</v>
      </c>
      <c r="I82" s="65">
        <v>914900</v>
      </c>
      <c r="J82" s="66">
        <v>367</v>
      </c>
      <c r="K82" s="67">
        <v>0</v>
      </c>
      <c r="L82" s="68">
        <v>0.51</v>
      </c>
      <c r="M82" s="68">
        <v>0</v>
      </c>
      <c r="N82" s="65">
        <v>-899490</v>
      </c>
      <c r="O82" s="66">
        <v>996</v>
      </c>
      <c r="P82" s="72">
        <v>0.6</v>
      </c>
      <c r="Q82" s="72">
        <v>2.2000000000000002</v>
      </c>
      <c r="W82" s="64" t="s">
        <v>8</v>
      </c>
      <c r="X82" s="65">
        <v>15410</v>
      </c>
      <c r="Y82" s="66">
        <v>926</v>
      </c>
      <c r="Z82" s="67">
        <v>3.7</v>
      </c>
      <c r="AA82" s="68">
        <v>0.51600000000000001</v>
      </c>
      <c r="AB82" s="68">
        <v>2.1999999999999999E-2</v>
      </c>
      <c r="AC82" s="65">
        <v>310273</v>
      </c>
      <c r="AD82" s="66">
        <v>139</v>
      </c>
      <c r="AE82" s="67">
        <v>0</v>
      </c>
      <c r="AF82" s="68">
        <v>0.51</v>
      </c>
      <c r="AG82" s="68">
        <v>0</v>
      </c>
      <c r="AH82" s="65">
        <v>-294863</v>
      </c>
      <c r="AI82" s="66">
        <v>936</v>
      </c>
      <c r="AJ82" s="72">
        <v>0.6</v>
      </c>
      <c r="AK82" s="72">
        <v>2.2000000000000002</v>
      </c>
    </row>
    <row r="83" spans="1:39" x14ac:dyDescent="0.2">
      <c r="C83" s="55" t="s">
        <v>9</v>
      </c>
      <c r="D83" s="56">
        <v>14456</v>
      </c>
      <c r="E83" s="57">
        <v>871</v>
      </c>
      <c r="F83" s="108">
        <v>3.7</v>
      </c>
      <c r="G83" s="59">
        <v>0.48399999999999999</v>
      </c>
      <c r="H83" s="59">
        <v>2.1000000000000001E-2</v>
      </c>
      <c r="I83" s="56">
        <v>878961</v>
      </c>
      <c r="J83" s="57">
        <v>359</v>
      </c>
      <c r="K83" s="58">
        <v>0</v>
      </c>
      <c r="L83" s="59">
        <v>0.49</v>
      </c>
      <c r="M83" s="59">
        <v>0</v>
      </c>
      <c r="N83" s="56">
        <v>-864505</v>
      </c>
      <c r="O83" s="57">
        <v>942</v>
      </c>
      <c r="P83" s="63">
        <v>-0.6</v>
      </c>
      <c r="Q83" s="63">
        <v>2.1</v>
      </c>
      <c r="W83" s="55" t="s">
        <v>9</v>
      </c>
      <c r="X83" s="56">
        <v>14456</v>
      </c>
      <c r="Y83" s="57">
        <v>871</v>
      </c>
      <c r="Z83" s="58">
        <v>3.7</v>
      </c>
      <c r="AA83" s="59">
        <v>0.48399999999999999</v>
      </c>
      <c r="AB83" s="59">
        <v>2.1000000000000001E-2</v>
      </c>
      <c r="AC83" s="56">
        <v>298096</v>
      </c>
      <c r="AD83" s="57">
        <v>139</v>
      </c>
      <c r="AE83" s="58">
        <v>0</v>
      </c>
      <c r="AF83" s="59">
        <v>0.49</v>
      </c>
      <c r="AG83" s="59">
        <v>0</v>
      </c>
      <c r="AH83" s="56">
        <v>-283640</v>
      </c>
      <c r="AI83" s="57">
        <v>882</v>
      </c>
      <c r="AJ83" s="63">
        <v>-0.6</v>
      </c>
      <c r="AK83" s="63">
        <v>2.1</v>
      </c>
    </row>
    <row r="84" spans="1:39" x14ac:dyDescent="0.2">
      <c r="C84" s="64"/>
      <c r="D84" s="65"/>
      <c r="E84" s="66"/>
      <c r="F84" s="109"/>
      <c r="G84" s="68"/>
      <c r="H84" s="68"/>
      <c r="I84" s="65"/>
      <c r="J84" s="66"/>
      <c r="K84" s="67"/>
      <c r="L84" s="68"/>
      <c r="M84" s="68"/>
      <c r="N84" s="65"/>
      <c r="O84" s="66"/>
      <c r="P84" s="67"/>
      <c r="Q84" s="67"/>
      <c r="W84" s="64"/>
      <c r="X84" s="65"/>
      <c r="Y84" s="66"/>
      <c r="Z84" s="67"/>
      <c r="AA84" s="68"/>
      <c r="AB84" s="68"/>
      <c r="AC84" s="65"/>
      <c r="AD84" s="66"/>
      <c r="AE84" s="67"/>
      <c r="AF84" s="68"/>
      <c r="AG84" s="68"/>
      <c r="AH84" s="65"/>
      <c r="AI84" s="66"/>
      <c r="AJ84" s="67"/>
      <c r="AK84" s="67"/>
    </row>
    <row r="85" spans="1:39" x14ac:dyDescent="0.2">
      <c r="C85" s="55" t="s">
        <v>29</v>
      </c>
      <c r="D85" s="56">
        <v>11341</v>
      </c>
      <c r="E85" s="57">
        <v>642</v>
      </c>
      <c r="F85" s="108">
        <v>3.4</v>
      </c>
      <c r="G85" s="59">
        <v>1</v>
      </c>
      <c r="H85" s="59"/>
      <c r="I85" s="56">
        <v>1099330</v>
      </c>
      <c r="J85" s="57">
        <v>214</v>
      </c>
      <c r="K85" s="58">
        <v>0</v>
      </c>
      <c r="L85" s="59">
        <v>1</v>
      </c>
      <c r="M85" s="59"/>
      <c r="N85" s="56">
        <v>-1087989</v>
      </c>
      <c r="O85" s="57">
        <v>677</v>
      </c>
      <c r="P85" s="63">
        <v>0</v>
      </c>
      <c r="Q85" s="63">
        <v>0</v>
      </c>
      <c r="W85" s="55" t="s">
        <v>29</v>
      </c>
      <c r="X85" s="56">
        <v>11341</v>
      </c>
      <c r="Y85" s="57">
        <v>642</v>
      </c>
      <c r="Z85" s="58">
        <v>3.4</v>
      </c>
      <c r="AA85" s="59">
        <v>1</v>
      </c>
      <c r="AB85" s="59"/>
      <c r="AC85" s="56">
        <v>317575</v>
      </c>
      <c r="AD85" s="57">
        <v>38</v>
      </c>
      <c r="AE85" s="58">
        <v>0</v>
      </c>
      <c r="AF85" s="59">
        <v>1</v>
      </c>
      <c r="AG85" s="59"/>
      <c r="AH85" s="56">
        <v>-306234</v>
      </c>
      <c r="AI85" s="57">
        <v>643</v>
      </c>
      <c r="AJ85" s="63">
        <v>0</v>
      </c>
      <c r="AK85" s="63">
        <v>0</v>
      </c>
    </row>
    <row r="86" spans="1:39" x14ac:dyDescent="0.2">
      <c r="C86" s="64" t="s">
        <v>8</v>
      </c>
      <c r="D86" s="65">
        <v>4590</v>
      </c>
      <c r="E86" s="66">
        <v>415</v>
      </c>
      <c r="F86" s="109">
        <v>5.5</v>
      </c>
      <c r="G86" s="68">
        <v>0.40500000000000003</v>
      </c>
      <c r="H86" s="68">
        <v>2.9000000000000001E-2</v>
      </c>
      <c r="I86" s="65">
        <v>446035</v>
      </c>
      <c r="J86" s="66">
        <v>118</v>
      </c>
      <c r="K86" s="67">
        <v>0</v>
      </c>
      <c r="L86" s="68">
        <v>0.40600000000000003</v>
      </c>
      <c r="M86" s="68">
        <v>1E-3</v>
      </c>
      <c r="N86" s="65">
        <v>-441445</v>
      </c>
      <c r="O86" s="66">
        <v>431</v>
      </c>
      <c r="P86" s="72">
        <v>-0.1</v>
      </c>
      <c r="Q86" s="72">
        <v>2.9</v>
      </c>
      <c r="W86" s="64" t="s">
        <v>8</v>
      </c>
      <c r="X86" s="65">
        <v>4590</v>
      </c>
      <c r="Y86" s="66">
        <v>415</v>
      </c>
      <c r="Z86" s="67">
        <v>5.5</v>
      </c>
      <c r="AA86" s="68">
        <v>0.40500000000000003</v>
      </c>
      <c r="AB86" s="68">
        <v>2.9000000000000001E-2</v>
      </c>
      <c r="AC86" s="65">
        <v>128129</v>
      </c>
      <c r="AD86" s="66">
        <v>15</v>
      </c>
      <c r="AE86" s="67">
        <v>0</v>
      </c>
      <c r="AF86" s="68">
        <v>0.40300000000000002</v>
      </c>
      <c r="AG86" s="68">
        <v>1E-3</v>
      </c>
      <c r="AH86" s="65">
        <v>-123539</v>
      </c>
      <c r="AI86" s="66">
        <v>415</v>
      </c>
      <c r="AJ86" s="72">
        <v>0.2</v>
      </c>
      <c r="AK86" s="72">
        <v>2.9</v>
      </c>
    </row>
    <row r="87" spans="1:39" x14ac:dyDescent="0.2">
      <c r="C87" s="55" t="s">
        <v>9</v>
      </c>
      <c r="D87" s="56">
        <v>6751</v>
      </c>
      <c r="E87" s="57">
        <v>446</v>
      </c>
      <c r="F87" s="108">
        <v>4</v>
      </c>
      <c r="G87" s="59">
        <v>0.59499999999999997</v>
      </c>
      <c r="H87" s="59">
        <v>0.02</v>
      </c>
      <c r="I87" s="56">
        <v>653295</v>
      </c>
      <c r="J87" s="57">
        <v>178</v>
      </c>
      <c r="K87" s="58">
        <v>0</v>
      </c>
      <c r="L87" s="59">
        <v>0.59399999999999997</v>
      </c>
      <c r="M87" s="59">
        <v>1E-3</v>
      </c>
      <c r="N87" s="56">
        <v>-646544</v>
      </c>
      <c r="O87" s="57">
        <v>480</v>
      </c>
      <c r="P87" s="63">
        <v>0.1</v>
      </c>
      <c r="Q87" s="63">
        <v>2</v>
      </c>
      <c r="W87" s="55" t="s">
        <v>9</v>
      </c>
      <c r="X87" s="56">
        <v>6751</v>
      </c>
      <c r="Y87" s="57">
        <v>446</v>
      </c>
      <c r="Z87" s="58">
        <v>4</v>
      </c>
      <c r="AA87" s="59">
        <v>0.59499999999999997</v>
      </c>
      <c r="AB87" s="59">
        <v>0.02</v>
      </c>
      <c r="AC87" s="56">
        <v>189446</v>
      </c>
      <c r="AD87" s="57">
        <v>33</v>
      </c>
      <c r="AE87" s="58">
        <v>0</v>
      </c>
      <c r="AF87" s="59">
        <v>0.59699999999999998</v>
      </c>
      <c r="AG87" s="59">
        <v>1E-3</v>
      </c>
      <c r="AH87" s="56">
        <v>-182695</v>
      </c>
      <c r="AI87" s="57">
        <v>447</v>
      </c>
      <c r="AJ87" s="63">
        <v>-0.2</v>
      </c>
      <c r="AK87" s="63">
        <v>2</v>
      </c>
    </row>
    <row r="89" spans="1:39" s="110" customFormat="1" ht="20.100000000000001" customHeight="1" x14ac:dyDescent="0.2">
      <c r="A89" s="211" t="s">
        <v>180</v>
      </c>
      <c r="B89" s="212"/>
      <c r="C89" s="220" t="s">
        <v>189</v>
      </c>
      <c r="D89" s="217"/>
      <c r="E89" s="217"/>
      <c r="F89" s="218"/>
      <c r="G89" s="219"/>
      <c r="H89" s="219"/>
      <c r="I89" s="217"/>
      <c r="J89" s="217"/>
      <c r="K89" s="218"/>
      <c r="L89" s="219"/>
      <c r="M89" s="219"/>
      <c r="N89" s="217"/>
      <c r="O89" s="217"/>
      <c r="P89" s="218"/>
      <c r="Q89" s="218"/>
      <c r="R89" s="216"/>
      <c r="S89" s="216"/>
      <c r="T89" s="216"/>
      <c r="U89" s="216"/>
      <c r="V89" s="216"/>
      <c r="W89" s="216"/>
      <c r="X89" s="217"/>
      <c r="Y89" s="217"/>
      <c r="Z89" s="218"/>
      <c r="AA89" s="219"/>
      <c r="AB89" s="219"/>
      <c r="AC89" s="217"/>
      <c r="AD89" s="217"/>
      <c r="AE89" s="218"/>
      <c r="AF89" s="219"/>
      <c r="AG89" s="219"/>
      <c r="AH89" s="217"/>
      <c r="AI89" s="217"/>
      <c r="AJ89" s="218"/>
      <c r="AK89" s="218"/>
      <c r="AL89" s="111"/>
      <c r="AM89" s="111"/>
    </row>
    <row r="90" spans="1:39" s="110" customFormat="1" ht="45" customHeight="1" x14ac:dyDescent="0.2">
      <c r="A90" s="213" t="s">
        <v>183</v>
      </c>
      <c r="B90" s="214"/>
      <c r="C90" s="224" t="s">
        <v>187</v>
      </c>
      <c r="D90" s="217"/>
      <c r="E90" s="217"/>
      <c r="F90" s="218"/>
      <c r="G90" s="219"/>
      <c r="H90" s="219"/>
      <c r="I90" s="217"/>
      <c r="J90" s="217"/>
      <c r="K90" s="218"/>
      <c r="L90" s="219"/>
      <c r="M90" s="219"/>
      <c r="N90" s="217"/>
      <c r="O90" s="217"/>
      <c r="P90" s="218"/>
      <c r="Q90" s="218"/>
      <c r="R90" s="216"/>
      <c r="S90" s="216"/>
      <c r="T90" s="216"/>
      <c r="U90" s="216"/>
      <c r="V90" s="216"/>
      <c r="W90" s="216"/>
      <c r="X90" s="217"/>
      <c r="Y90" s="217"/>
      <c r="Z90" s="218"/>
      <c r="AA90" s="219"/>
      <c r="AB90" s="219"/>
      <c r="AC90" s="217"/>
      <c r="AD90" s="217"/>
      <c r="AE90" s="218"/>
      <c r="AF90" s="219"/>
      <c r="AG90" s="219"/>
      <c r="AH90" s="217"/>
      <c r="AI90" s="217"/>
      <c r="AJ90" s="218"/>
      <c r="AK90" s="218"/>
      <c r="AL90" s="111"/>
      <c r="AM90" s="111"/>
    </row>
    <row r="91" spans="1:39" ht="20.100000000000001" customHeight="1" thickBot="1" x14ac:dyDescent="0.25">
      <c r="C91" s="225" t="s">
        <v>184</v>
      </c>
      <c r="D91" s="225"/>
      <c r="E91" s="225"/>
      <c r="F91" s="225"/>
      <c r="G91" s="225"/>
      <c r="H91" s="225"/>
      <c r="I91" s="225"/>
      <c r="J91" s="225"/>
      <c r="K91" s="225"/>
      <c r="L91" s="225"/>
      <c r="M91" s="225"/>
      <c r="N91" s="225"/>
      <c r="O91" s="225"/>
      <c r="P91" s="225"/>
      <c r="Q91" s="225"/>
      <c r="R91" s="226"/>
      <c r="S91" s="226"/>
      <c r="T91" s="107"/>
      <c r="U91" s="107"/>
      <c r="V91" s="107"/>
      <c r="W91" s="225" t="s">
        <v>185</v>
      </c>
      <c r="X91" s="225"/>
      <c r="Y91" s="225"/>
      <c r="Z91" s="225"/>
      <c r="AA91" s="225"/>
      <c r="AB91" s="225"/>
      <c r="AC91" s="225"/>
      <c r="AD91" s="225"/>
      <c r="AE91" s="225"/>
      <c r="AF91" s="225"/>
      <c r="AG91" s="225"/>
      <c r="AH91" s="225"/>
      <c r="AI91" s="225"/>
      <c r="AJ91" s="225"/>
      <c r="AK91" s="225"/>
      <c r="AL91" s="226"/>
      <c r="AM91" s="226"/>
    </row>
    <row r="92" spans="1:39" ht="12.75" customHeight="1" thickBot="1" x14ac:dyDescent="0.25">
      <c r="A92" s="233" t="s">
        <v>179</v>
      </c>
      <c r="B92" s="208"/>
      <c r="C92" s="241" t="s">
        <v>148</v>
      </c>
      <c r="D92" s="238" t="s">
        <v>0</v>
      </c>
      <c r="E92" s="239"/>
      <c r="F92" s="239"/>
      <c r="G92" s="239"/>
      <c r="H92" s="240"/>
      <c r="I92" s="238" t="s">
        <v>1</v>
      </c>
      <c r="J92" s="239"/>
      <c r="K92" s="239"/>
      <c r="L92" s="239"/>
      <c r="M92" s="240"/>
      <c r="N92" s="238" t="s">
        <v>2</v>
      </c>
      <c r="O92" s="239"/>
      <c r="P92" s="239"/>
      <c r="Q92" s="240"/>
      <c r="R92" s="75"/>
      <c r="S92" s="75"/>
      <c r="T92" s="101"/>
      <c r="U92" s="233" t="s">
        <v>179</v>
      </c>
      <c r="V92" s="208"/>
      <c r="W92" s="241" t="s">
        <v>148</v>
      </c>
      <c r="X92" s="238" t="s">
        <v>0</v>
      </c>
      <c r="Y92" s="239"/>
      <c r="Z92" s="239"/>
      <c r="AA92" s="239"/>
      <c r="AB92" s="240"/>
      <c r="AC92" s="238" t="s">
        <v>92</v>
      </c>
      <c r="AD92" s="239"/>
      <c r="AE92" s="239"/>
      <c r="AF92" s="239"/>
      <c r="AG92" s="240"/>
      <c r="AH92" s="238" t="s">
        <v>2</v>
      </c>
      <c r="AI92" s="239"/>
      <c r="AJ92" s="239"/>
      <c r="AK92" s="240"/>
    </row>
    <row r="93" spans="1:39" ht="12.75" thickBot="1" x14ac:dyDescent="0.25">
      <c r="A93" s="233"/>
      <c r="B93" s="208"/>
      <c r="C93" s="242"/>
      <c r="D93" s="238" t="s">
        <v>3</v>
      </c>
      <c r="E93" s="239"/>
      <c r="F93" s="240"/>
      <c r="G93" s="244" t="s">
        <v>4</v>
      </c>
      <c r="H93" s="245"/>
      <c r="I93" s="238" t="s">
        <v>3</v>
      </c>
      <c r="J93" s="239"/>
      <c r="K93" s="240"/>
      <c r="L93" s="244" t="s">
        <v>4</v>
      </c>
      <c r="M93" s="245"/>
      <c r="N93" s="234" t="s">
        <v>3</v>
      </c>
      <c r="O93" s="235"/>
      <c r="P93" s="236" t="s">
        <v>5</v>
      </c>
      <c r="Q93" s="237"/>
      <c r="R93" s="75"/>
      <c r="S93" s="75"/>
      <c r="T93" s="101"/>
      <c r="U93" s="233"/>
      <c r="V93" s="208"/>
      <c r="W93" s="242"/>
      <c r="X93" s="238" t="s">
        <v>3</v>
      </c>
      <c r="Y93" s="239"/>
      <c r="Z93" s="240"/>
      <c r="AA93" s="244" t="s">
        <v>4</v>
      </c>
      <c r="AB93" s="245"/>
      <c r="AC93" s="238" t="s">
        <v>3</v>
      </c>
      <c r="AD93" s="239"/>
      <c r="AE93" s="240"/>
      <c r="AF93" s="244" t="s">
        <v>4</v>
      </c>
      <c r="AG93" s="245"/>
      <c r="AH93" s="234" t="s">
        <v>3</v>
      </c>
      <c r="AI93" s="235"/>
      <c r="AJ93" s="236" t="s">
        <v>5</v>
      </c>
      <c r="AK93" s="237"/>
    </row>
    <row r="94" spans="1:39" ht="12.75" thickBot="1" x14ac:dyDescent="0.25">
      <c r="A94" s="233"/>
      <c r="B94" s="208"/>
      <c r="C94" s="243"/>
      <c r="D94" s="51" t="s">
        <v>6</v>
      </c>
      <c r="E94" s="51" t="s">
        <v>150</v>
      </c>
      <c r="F94" s="52" t="s">
        <v>151</v>
      </c>
      <c r="G94" s="53" t="s">
        <v>6</v>
      </c>
      <c r="H94" s="53" t="s">
        <v>150</v>
      </c>
      <c r="I94" s="51" t="s">
        <v>6</v>
      </c>
      <c r="J94" s="51" t="s">
        <v>150</v>
      </c>
      <c r="K94" s="52" t="s">
        <v>151</v>
      </c>
      <c r="L94" s="53" t="s">
        <v>6</v>
      </c>
      <c r="M94" s="53" t="s">
        <v>150</v>
      </c>
      <c r="N94" s="51" t="s">
        <v>6</v>
      </c>
      <c r="O94" s="51" t="s">
        <v>150</v>
      </c>
      <c r="P94" s="52" t="s">
        <v>6</v>
      </c>
      <c r="Q94" s="52" t="s">
        <v>150</v>
      </c>
      <c r="R94" s="76"/>
      <c r="S94" s="76"/>
      <c r="T94" s="102"/>
      <c r="U94" s="233"/>
      <c r="V94" s="208"/>
      <c r="W94" s="243"/>
      <c r="X94" s="51" t="s">
        <v>6</v>
      </c>
      <c r="Y94" s="51" t="s">
        <v>150</v>
      </c>
      <c r="Z94" s="52" t="s">
        <v>151</v>
      </c>
      <c r="AA94" s="53" t="s">
        <v>6</v>
      </c>
      <c r="AB94" s="53" t="s">
        <v>150</v>
      </c>
      <c r="AC94" s="51" t="s">
        <v>6</v>
      </c>
      <c r="AD94" s="51" t="s">
        <v>150</v>
      </c>
      <c r="AE94" s="52" t="s">
        <v>151</v>
      </c>
      <c r="AF94" s="53" t="s">
        <v>6</v>
      </c>
      <c r="AG94" s="53" t="s">
        <v>150</v>
      </c>
      <c r="AH94" s="51" t="s">
        <v>6</v>
      </c>
      <c r="AI94" s="51" t="s">
        <v>150</v>
      </c>
      <c r="AJ94" s="52" t="s">
        <v>6</v>
      </c>
      <c r="AK94" s="52" t="s">
        <v>150</v>
      </c>
    </row>
    <row r="95" spans="1:39" x14ac:dyDescent="0.2">
      <c r="A95" s="210"/>
      <c r="C95" s="55" t="s">
        <v>112</v>
      </c>
      <c r="D95" s="56">
        <v>45463</v>
      </c>
      <c r="E95" s="57">
        <v>477</v>
      </c>
      <c r="F95" s="58">
        <v>0.6</v>
      </c>
      <c r="G95" s="59">
        <v>1</v>
      </c>
      <c r="H95" s="59"/>
      <c r="I95" s="56">
        <v>3128246</v>
      </c>
      <c r="J95" s="57">
        <v>6458</v>
      </c>
      <c r="K95" s="58">
        <v>0.1</v>
      </c>
      <c r="L95" s="59">
        <v>1</v>
      </c>
      <c r="M95" s="59"/>
      <c r="N95" s="56">
        <v>-3082783</v>
      </c>
      <c r="O95" s="57">
        <v>6476</v>
      </c>
      <c r="P95" s="63">
        <v>0</v>
      </c>
      <c r="Q95" s="63">
        <v>0</v>
      </c>
      <c r="R95" s="55"/>
      <c r="S95" s="55"/>
      <c r="T95" s="103"/>
      <c r="U95" s="210"/>
      <c r="V95" s="103"/>
      <c r="W95" s="55" t="s">
        <v>112</v>
      </c>
      <c r="X95" s="56">
        <v>45463</v>
      </c>
      <c r="Y95" s="57">
        <v>477</v>
      </c>
      <c r="Z95" s="58">
        <v>0.6</v>
      </c>
      <c r="AA95" s="59">
        <v>1</v>
      </c>
      <c r="AB95" s="59"/>
      <c r="AC95" s="56">
        <v>938803</v>
      </c>
      <c r="AD95" s="57">
        <v>2477</v>
      </c>
      <c r="AE95" s="58">
        <v>0.2</v>
      </c>
      <c r="AF95" s="59">
        <v>1</v>
      </c>
      <c r="AG95" s="59"/>
      <c r="AH95" s="56">
        <v>-893340</v>
      </c>
      <c r="AI95" s="57">
        <v>2523</v>
      </c>
      <c r="AJ95" s="63">
        <v>0</v>
      </c>
      <c r="AK95" s="63">
        <v>0</v>
      </c>
    </row>
    <row r="96" spans="1:39" x14ac:dyDescent="0.2">
      <c r="C96" s="64" t="s">
        <v>132</v>
      </c>
      <c r="D96" s="65">
        <v>26193</v>
      </c>
      <c r="E96" s="66">
        <v>719</v>
      </c>
      <c r="F96" s="67">
        <v>1.7</v>
      </c>
      <c r="G96" s="68">
        <v>0.57599999999999996</v>
      </c>
      <c r="H96" s="68">
        <v>1.4999999999999999E-2</v>
      </c>
      <c r="I96" s="65">
        <v>1870015</v>
      </c>
      <c r="J96" s="66">
        <v>7664</v>
      </c>
      <c r="K96" s="67">
        <v>0.2</v>
      </c>
      <c r="L96" s="68">
        <v>0.59799999999999998</v>
      </c>
      <c r="M96" s="68">
        <v>2E-3</v>
      </c>
      <c r="N96" s="65">
        <v>-1843822</v>
      </c>
      <c r="O96" s="66">
        <v>7698</v>
      </c>
      <c r="P96" s="72">
        <v>-2.2000000000000002</v>
      </c>
      <c r="Q96" s="72">
        <v>1.5</v>
      </c>
      <c r="R96" s="55"/>
      <c r="S96" s="55"/>
      <c r="T96" s="103"/>
      <c r="U96" s="103"/>
      <c r="V96" s="103"/>
      <c r="W96" s="64" t="s">
        <v>132</v>
      </c>
      <c r="X96" s="65">
        <v>26193</v>
      </c>
      <c r="Y96" s="66">
        <v>719</v>
      </c>
      <c r="Z96" s="67">
        <v>1.7</v>
      </c>
      <c r="AA96" s="68">
        <v>0.57599999999999996</v>
      </c>
      <c r="AB96" s="68">
        <v>1.4999999999999999E-2</v>
      </c>
      <c r="AC96" s="65">
        <v>587692</v>
      </c>
      <c r="AD96" s="66">
        <v>3300</v>
      </c>
      <c r="AE96" s="67">
        <v>0.3</v>
      </c>
      <c r="AF96" s="68">
        <v>0.626</v>
      </c>
      <c r="AG96" s="68">
        <v>3.0000000000000001E-3</v>
      </c>
      <c r="AH96" s="65">
        <v>-561499</v>
      </c>
      <c r="AI96" s="66">
        <v>3377</v>
      </c>
      <c r="AJ96" s="67">
        <v>-5</v>
      </c>
      <c r="AK96" s="67">
        <v>1.5</v>
      </c>
    </row>
    <row r="97" spans="3:37" x14ac:dyDescent="0.2">
      <c r="C97" s="55" t="s">
        <v>133</v>
      </c>
      <c r="D97" s="56">
        <v>12832</v>
      </c>
      <c r="E97" s="57">
        <v>592</v>
      </c>
      <c r="F97" s="58">
        <v>2.8</v>
      </c>
      <c r="G97" s="59">
        <v>0.28199999999999997</v>
      </c>
      <c r="H97" s="59">
        <v>1.2999999999999999E-2</v>
      </c>
      <c r="I97" s="56">
        <v>819106</v>
      </c>
      <c r="J97" s="57">
        <v>6637</v>
      </c>
      <c r="K97" s="58">
        <v>0.5</v>
      </c>
      <c r="L97" s="59">
        <v>0.26200000000000001</v>
      </c>
      <c r="M97" s="59">
        <v>2E-3</v>
      </c>
      <c r="N97" s="56">
        <v>-806274</v>
      </c>
      <c r="O97" s="57">
        <v>6663</v>
      </c>
      <c r="P97" s="63">
        <v>2</v>
      </c>
      <c r="Q97" s="63">
        <v>1.3</v>
      </c>
      <c r="R97" s="55"/>
      <c r="S97" s="55"/>
      <c r="T97" s="103"/>
      <c r="U97" s="103"/>
      <c r="V97" s="103"/>
      <c r="W97" s="55" t="s">
        <v>133</v>
      </c>
      <c r="X97" s="56">
        <v>12832</v>
      </c>
      <c r="Y97" s="57">
        <v>592</v>
      </c>
      <c r="Z97" s="58">
        <v>2.8</v>
      </c>
      <c r="AA97" s="59">
        <v>0.28199999999999997</v>
      </c>
      <c r="AB97" s="59">
        <v>1.2999999999999999E-2</v>
      </c>
      <c r="AC97" s="56">
        <v>264837</v>
      </c>
      <c r="AD97" s="57">
        <v>2466</v>
      </c>
      <c r="AE97" s="58">
        <v>0.6</v>
      </c>
      <c r="AF97" s="59">
        <v>0.28199999999999997</v>
      </c>
      <c r="AG97" s="59">
        <v>2E-3</v>
      </c>
      <c r="AH97" s="56">
        <v>-252005</v>
      </c>
      <c r="AI97" s="57">
        <v>2536</v>
      </c>
      <c r="AJ97" s="63">
        <v>0</v>
      </c>
      <c r="AK97" s="63">
        <v>1.3</v>
      </c>
    </row>
    <row r="98" spans="3:37" x14ac:dyDescent="0.2">
      <c r="C98" s="64" t="s">
        <v>134</v>
      </c>
      <c r="D98" s="65">
        <v>11811</v>
      </c>
      <c r="E98" s="66">
        <v>649</v>
      </c>
      <c r="F98" s="67">
        <v>3.3</v>
      </c>
      <c r="G98" s="68">
        <v>0.26</v>
      </c>
      <c r="H98" s="68">
        <v>1.4E-2</v>
      </c>
      <c r="I98" s="65">
        <v>1132793</v>
      </c>
      <c r="J98" s="66">
        <v>7498</v>
      </c>
      <c r="K98" s="67">
        <v>0.4</v>
      </c>
      <c r="L98" s="68">
        <v>0.36199999999999999</v>
      </c>
      <c r="M98" s="68">
        <v>2E-3</v>
      </c>
      <c r="N98" s="65">
        <v>-1120982</v>
      </c>
      <c r="O98" s="66">
        <v>7526</v>
      </c>
      <c r="P98" s="67">
        <v>-10.199999999999999</v>
      </c>
      <c r="Q98" s="67">
        <v>1.4</v>
      </c>
      <c r="R98" s="55"/>
      <c r="S98" s="55"/>
      <c r="T98" s="103"/>
      <c r="U98" s="103"/>
      <c r="V98" s="103"/>
      <c r="W98" s="64" t="s">
        <v>134</v>
      </c>
      <c r="X98" s="65">
        <v>11811</v>
      </c>
      <c r="Y98" s="66">
        <v>649</v>
      </c>
      <c r="Z98" s="67">
        <v>3.3</v>
      </c>
      <c r="AA98" s="68">
        <v>0.26</v>
      </c>
      <c r="AB98" s="68">
        <v>1.4E-2</v>
      </c>
      <c r="AC98" s="65">
        <v>353101</v>
      </c>
      <c r="AD98" s="66">
        <v>3031</v>
      </c>
      <c r="AE98" s="67">
        <v>0.5</v>
      </c>
      <c r="AF98" s="68">
        <v>0.376</v>
      </c>
      <c r="AG98" s="68">
        <v>3.0000000000000001E-3</v>
      </c>
      <c r="AH98" s="65">
        <v>-341290</v>
      </c>
      <c r="AI98" s="66">
        <v>3100</v>
      </c>
      <c r="AJ98" s="67">
        <v>-11.6</v>
      </c>
      <c r="AK98" s="67">
        <v>1.4</v>
      </c>
    </row>
    <row r="99" spans="3:37" x14ac:dyDescent="0.2">
      <c r="C99" s="55" t="s">
        <v>133</v>
      </c>
      <c r="D99" s="56">
        <v>5672</v>
      </c>
      <c r="E99" s="57">
        <v>472</v>
      </c>
      <c r="F99" s="58">
        <v>5.0999999999999996</v>
      </c>
      <c r="G99" s="59">
        <v>0.125</v>
      </c>
      <c r="H99" s="59">
        <v>0.01</v>
      </c>
      <c r="I99" s="56">
        <v>497554</v>
      </c>
      <c r="J99" s="57">
        <v>5625</v>
      </c>
      <c r="K99" s="58">
        <v>0.7</v>
      </c>
      <c r="L99" s="59">
        <v>0.159</v>
      </c>
      <c r="M99" s="59">
        <v>2E-3</v>
      </c>
      <c r="N99" s="56">
        <v>-491882</v>
      </c>
      <c r="O99" s="57">
        <v>5645</v>
      </c>
      <c r="P99" s="58">
        <v>-3.4</v>
      </c>
      <c r="Q99" s="58">
        <v>1.1000000000000001</v>
      </c>
      <c r="R99" s="55"/>
      <c r="S99" s="55"/>
      <c r="T99" s="103"/>
      <c r="U99" s="103"/>
      <c r="V99" s="103"/>
      <c r="W99" s="55" t="s">
        <v>133</v>
      </c>
      <c r="X99" s="56">
        <v>5672</v>
      </c>
      <c r="Y99" s="57">
        <v>472</v>
      </c>
      <c r="Z99" s="58">
        <v>5.0999999999999996</v>
      </c>
      <c r="AA99" s="59">
        <v>0.125</v>
      </c>
      <c r="AB99" s="59">
        <v>0.01</v>
      </c>
      <c r="AC99" s="56">
        <v>165298</v>
      </c>
      <c r="AD99" s="57">
        <v>2087</v>
      </c>
      <c r="AE99" s="58">
        <v>0.8</v>
      </c>
      <c r="AF99" s="59">
        <v>0.17599999999999999</v>
      </c>
      <c r="AG99" s="59">
        <v>2E-3</v>
      </c>
      <c r="AH99" s="56">
        <v>-159626</v>
      </c>
      <c r="AI99" s="57">
        <v>2140</v>
      </c>
      <c r="AJ99" s="58">
        <v>-5.0999999999999996</v>
      </c>
      <c r="AK99" s="58">
        <v>1.1000000000000001</v>
      </c>
    </row>
    <row r="100" spans="3:37" x14ac:dyDescent="0.2">
      <c r="C100" s="64" t="s">
        <v>135</v>
      </c>
      <c r="D100" s="65">
        <v>3723</v>
      </c>
      <c r="E100" s="66">
        <v>398</v>
      </c>
      <c r="F100" s="67">
        <v>6.5</v>
      </c>
      <c r="G100" s="68">
        <v>8.2000000000000003E-2</v>
      </c>
      <c r="H100" s="68">
        <v>8.9999999999999993E-3</v>
      </c>
      <c r="I100" s="65">
        <v>174394</v>
      </c>
      <c r="J100" s="66">
        <v>3050</v>
      </c>
      <c r="K100" s="67">
        <v>1.1000000000000001</v>
      </c>
      <c r="L100" s="68">
        <v>5.6000000000000001E-2</v>
      </c>
      <c r="M100" s="68">
        <v>1E-3</v>
      </c>
      <c r="N100" s="65">
        <v>-170671</v>
      </c>
      <c r="O100" s="66">
        <v>3076</v>
      </c>
      <c r="P100" s="72">
        <v>2.6</v>
      </c>
      <c r="Q100" s="72">
        <v>0.9</v>
      </c>
      <c r="R100" s="55"/>
      <c r="S100" s="55"/>
      <c r="T100" s="103"/>
      <c r="U100" s="103"/>
      <c r="V100" s="103"/>
      <c r="W100" s="64" t="s">
        <v>135</v>
      </c>
      <c r="X100" s="65">
        <v>3723</v>
      </c>
      <c r="Y100" s="66">
        <v>398</v>
      </c>
      <c r="Z100" s="67">
        <v>6.5</v>
      </c>
      <c r="AA100" s="68">
        <v>8.2000000000000003E-2</v>
      </c>
      <c r="AB100" s="68">
        <v>8.9999999999999993E-3</v>
      </c>
      <c r="AC100" s="65">
        <v>54938</v>
      </c>
      <c r="AD100" s="66">
        <v>1223</v>
      </c>
      <c r="AE100" s="67">
        <v>1.4</v>
      </c>
      <c r="AF100" s="68">
        <v>5.8999999999999997E-2</v>
      </c>
      <c r="AG100" s="68">
        <v>1E-3</v>
      </c>
      <c r="AH100" s="65">
        <v>-51215</v>
      </c>
      <c r="AI100" s="66">
        <v>1286</v>
      </c>
      <c r="AJ100" s="72">
        <v>2.2999999999999998</v>
      </c>
      <c r="AK100" s="72">
        <v>0.9</v>
      </c>
    </row>
    <row r="101" spans="3:37" x14ac:dyDescent="0.2">
      <c r="C101" s="55" t="s">
        <v>133</v>
      </c>
      <c r="D101" s="56">
        <v>1627</v>
      </c>
      <c r="E101" s="57">
        <v>272</v>
      </c>
      <c r="F101" s="58">
        <v>10.199999999999999</v>
      </c>
      <c r="G101" s="59">
        <v>3.5999999999999997E-2</v>
      </c>
      <c r="H101" s="59">
        <v>6.0000000000000001E-3</v>
      </c>
      <c r="I101" s="56">
        <v>59069</v>
      </c>
      <c r="J101" s="57">
        <v>1900</v>
      </c>
      <c r="K101" s="58">
        <v>2</v>
      </c>
      <c r="L101" s="59">
        <v>1.9E-2</v>
      </c>
      <c r="M101" s="59">
        <v>1E-3</v>
      </c>
      <c r="N101" s="56">
        <v>-57442</v>
      </c>
      <c r="O101" s="57">
        <v>1919</v>
      </c>
      <c r="P101" s="63">
        <v>1.7</v>
      </c>
      <c r="Q101" s="63">
        <v>0.6</v>
      </c>
      <c r="R101" s="55"/>
      <c r="S101" s="55"/>
      <c r="T101" s="103"/>
      <c r="U101" s="103"/>
      <c r="V101" s="103"/>
      <c r="W101" s="55" t="s">
        <v>133</v>
      </c>
      <c r="X101" s="56">
        <v>1627</v>
      </c>
      <c r="Y101" s="57">
        <v>272</v>
      </c>
      <c r="Z101" s="58">
        <v>10.199999999999999</v>
      </c>
      <c r="AA101" s="59">
        <v>3.5999999999999997E-2</v>
      </c>
      <c r="AB101" s="59">
        <v>6.0000000000000001E-3</v>
      </c>
      <c r="AC101" s="56">
        <v>17887</v>
      </c>
      <c r="AD101" s="57">
        <v>1045</v>
      </c>
      <c r="AE101" s="58">
        <v>3.6</v>
      </c>
      <c r="AF101" s="59">
        <v>1.9E-2</v>
      </c>
      <c r="AG101" s="59">
        <v>1E-3</v>
      </c>
      <c r="AH101" s="56">
        <v>-16260</v>
      </c>
      <c r="AI101" s="57">
        <v>1080</v>
      </c>
      <c r="AJ101" s="63">
        <v>1.7</v>
      </c>
      <c r="AK101" s="63">
        <v>0.6</v>
      </c>
    </row>
    <row r="102" spans="3:37" x14ac:dyDescent="0.2">
      <c r="C102" s="64" t="s">
        <v>136</v>
      </c>
      <c r="D102" s="65">
        <v>10659</v>
      </c>
      <c r="E102" s="66">
        <v>610</v>
      </c>
      <c r="F102" s="67">
        <v>3.5</v>
      </c>
      <c r="G102" s="68">
        <v>0.23499999999999999</v>
      </c>
      <c r="H102" s="68">
        <v>1.2999999999999999E-2</v>
      </c>
      <c r="I102" s="65">
        <v>562828</v>
      </c>
      <c r="J102" s="66">
        <v>4486</v>
      </c>
      <c r="K102" s="67">
        <v>0.5</v>
      </c>
      <c r="L102" s="68">
        <v>0.18</v>
      </c>
      <c r="M102" s="68">
        <v>1E-3</v>
      </c>
      <c r="N102" s="65">
        <v>-552169</v>
      </c>
      <c r="O102" s="66">
        <v>4527</v>
      </c>
      <c r="P102" s="67">
        <v>5.5</v>
      </c>
      <c r="Q102" s="67">
        <v>1.3</v>
      </c>
      <c r="R102" s="55"/>
      <c r="S102" s="55"/>
      <c r="T102" s="103"/>
      <c r="U102" s="103"/>
      <c r="V102" s="103"/>
      <c r="W102" s="64" t="s">
        <v>136</v>
      </c>
      <c r="X102" s="65">
        <v>10659</v>
      </c>
      <c r="Y102" s="66">
        <v>610</v>
      </c>
      <c r="Z102" s="67">
        <v>3.5</v>
      </c>
      <c r="AA102" s="68">
        <v>0.23499999999999999</v>
      </c>
      <c r="AB102" s="68">
        <v>1.2999999999999999E-2</v>
      </c>
      <c r="AC102" s="65">
        <v>179653</v>
      </c>
      <c r="AD102" s="66">
        <v>2523</v>
      </c>
      <c r="AE102" s="67">
        <v>0.9</v>
      </c>
      <c r="AF102" s="68">
        <v>0.191</v>
      </c>
      <c r="AG102" s="68">
        <v>3.0000000000000001E-3</v>
      </c>
      <c r="AH102" s="65">
        <v>-168994</v>
      </c>
      <c r="AI102" s="66">
        <v>2596</v>
      </c>
      <c r="AJ102" s="67">
        <v>4.4000000000000004</v>
      </c>
      <c r="AK102" s="67">
        <v>1.4</v>
      </c>
    </row>
    <row r="103" spans="3:37" x14ac:dyDescent="0.2">
      <c r="C103" s="55" t="s">
        <v>133</v>
      </c>
      <c r="D103" s="56">
        <v>5533</v>
      </c>
      <c r="E103" s="57">
        <v>456</v>
      </c>
      <c r="F103" s="58">
        <v>5</v>
      </c>
      <c r="G103" s="59">
        <v>0.122</v>
      </c>
      <c r="H103" s="59">
        <v>0.01</v>
      </c>
      <c r="I103" s="56">
        <v>262483</v>
      </c>
      <c r="J103" s="57">
        <v>3928</v>
      </c>
      <c r="K103" s="58">
        <v>0.9</v>
      </c>
      <c r="L103" s="59">
        <v>8.4000000000000005E-2</v>
      </c>
      <c r="M103" s="59">
        <v>1E-3</v>
      </c>
      <c r="N103" s="56">
        <v>-256950</v>
      </c>
      <c r="O103" s="57">
        <v>3954</v>
      </c>
      <c r="P103" s="58">
        <v>3.8</v>
      </c>
      <c r="Q103" s="58">
        <v>1</v>
      </c>
      <c r="R103" s="55"/>
      <c r="S103" s="55"/>
      <c r="T103" s="103"/>
      <c r="U103" s="103"/>
      <c r="V103" s="103"/>
      <c r="W103" s="55" t="s">
        <v>133</v>
      </c>
      <c r="X103" s="56">
        <v>5533</v>
      </c>
      <c r="Y103" s="57">
        <v>456</v>
      </c>
      <c r="Z103" s="58">
        <v>5</v>
      </c>
      <c r="AA103" s="59">
        <v>0.122</v>
      </c>
      <c r="AB103" s="59">
        <v>0.01</v>
      </c>
      <c r="AC103" s="56">
        <v>81652</v>
      </c>
      <c r="AD103" s="57">
        <v>1748</v>
      </c>
      <c r="AE103" s="58">
        <v>1.3</v>
      </c>
      <c r="AF103" s="59">
        <v>8.6999999999999994E-2</v>
      </c>
      <c r="AG103" s="59">
        <v>2E-3</v>
      </c>
      <c r="AH103" s="56">
        <v>-76119</v>
      </c>
      <c r="AI103" s="57">
        <v>1807</v>
      </c>
      <c r="AJ103" s="58">
        <v>3.5</v>
      </c>
      <c r="AK103" s="58">
        <v>1</v>
      </c>
    </row>
    <row r="104" spans="3:37" x14ac:dyDescent="0.2">
      <c r="C104" s="64" t="s">
        <v>137</v>
      </c>
      <c r="D104" s="65">
        <v>19270</v>
      </c>
      <c r="E104" s="66">
        <v>691</v>
      </c>
      <c r="F104" s="67">
        <v>2.2000000000000002</v>
      </c>
      <c r="G104" s="68">
        <v>0.42399999999999999</v>
      </c>
      <c r="H104" s="68">
        <v>1.4999999999999999E-2</v>
      </c>
      <c r="I104" s="65">
        <v>1258231</v>
      </c>
      <c r="J104" s="66">
        <v>6406</v>
      </c>
      <c r="K104" s="67">
        <v>0.3</v>
      </c>
      <c r="L104" s="68">
        <v>0.40200000000000002</v>
      </c>
      <c r="M104" s="68">
        <v>2E-3</v>
      </c>
      <c r="N104" s="65">
        <v>-1238961</v>
      </c>
      <c r="O104" s="66">
        <v>6443</v>
      </c>
      <c r="P104" s="72">
        <v>2.2000000000000002</v>
      </c>
      <c r="Q104" s="72">
        <v>1.5</v>
      </c>
      <c r="R104" s="55"/>
      <c r="S104" s="55"/>
      <c r="T104" s="103"/>
      <c r="U104" s="103"/>
      <c r="V104" s="103"/>
      <c r="W104" s="64" t="s">
        <v>137</v>
      </c>
      <c r="X104" s="65">
        <v>19270</v>
      </c>
      <c r="Y104" s="66">
        <v>691</v>
      </c>
      <c r="Z104" s="67">
        <v>2.2000000000000002</v>
      </c>
      <c r="AA104" s="68">
        <v>0.42399999999999999</v>
      </c>
      <c r="AB104" s="68">
        <v>1.4999999999999999E-2</v>
      </c>
      <c r="AC104" s="65">
        <v>351111</v>
      </c>
      <c r="AD104" s="66">
        <v>2993</v>
      </c>
      <c r="AE104" s="67">
        <v>0.5</v>
      </c>
      <c r="AF104" s="68">
        <v>0.374</v>
      </c>
      <c r="AG104" s="68">
        <v>3.0000000000000001E-3</v>
      </c>
      <c r="AH104" s="65">
        <v>-331841</v>
      </c>
      <c r="AI104" s="66">
        <v>3072</v>
      </c>
      <c r="AJ104" s="67">
        <v>5</v>
      </c>
      <c r="AK104" s="67">
        <v>1.5</v>
      </c>
    </row>
    <row r="105" spans="3:37" x14ac:dyDescent="0.2">
      <c r="C105" s="55" t="s">
        <v>138</v>
      </c>
      <c r="D105" s="56">
        <v>11632</v>
      </c>
      <c r="E105" s="57">
        <v>623</v>
      </c>
      <c r="F105" s="58">
        <v>3.3</v>
      </c>
      <c r="G105" s="59">
        <v>0.25600000000000001</v>
      </c>
      <c r="H105" s="59">
        <v>1.2999999999999999E-2</v>
      </c>
      <c r="I105" s="56">
        <v>1017004</v>
      </c>
      <c r="J105" s="57">
        <v>6032</v>
      </c>
      <c r="K105" s="58">
        <v>0.4</v>
      </c>
      <c r="L105" s="59">
        <v>0.32500000000000001</v>
      </c>
      <c r="M105" s="59">
        <v>2E-3</v>
      </c>
      <c r="N105" s="56">
        <v>-1005372</v>
      </c>
      <c r="O105" s="57">
        <v>6064</v>
      </c>
      <c r="P105" s="58">
        <v>-6.9</v>
      </c>
      <c r="Q105" s="58">
        <v>1.4</v>
      </c>
      <c r="R105" s="55"/>
      <c r="S105" s="55"/>
      <c r="T105" s="103"/>
      <c r="U105" s="103"/>
      <c r="V105" s="103"/>
      <c r="W105" s="55" t="s">
        <v>138</v>
      </c>
      <c r="X105" s="56">
        <v>11632</v>
      </c>
      <c r="Y105" s="57">
        <v>623</v>
      </c>
      <c r="Z105" s="58">
        <v>3.3</v>
      </c>
      <c r="AA105" s="59">
        <v>0.25600000000000001</v>
      </c>
      <c r="AB105" s="59">
        <v>1.2999999999999999E-2</v>
      </c>
      <c r="AC105" s="56">
        <v>271241</v>
      </c>
      <c r="AD105" s="57">
        <v>2655</v>
      </c>
      <c r="AE105" s="58">
        <v>0.6</v>
      </c>
      <c r="AF105" s="59">
        <v>0.28899999999999998</v>
      </c>
      <c r="AG105" s="59">
        <v>3.0000000000000001E-3</v>
      </c>
      <c r="AH105" s="56">
        <v>-259609</v>
      </c>
      <c r="AI105" s="57">
        <v>2727</v>
      </c>
      <c r="AJ105" s="63">
        <v>-3.3</v>
      </c>
      <c r="AK105" s="63">
        <v>1.4</v>
      </c>
    </row>
    <row r="106" spans="3:37" x14ac:dyDescent="0.2">
      <c r="C106" s="64" t="s">
        <v>29</v>
      </c>
      <c r="D106" s="65">
        <v>3565</v>
      </c>
      <c r="E106" s="66">
        <v>343</v>
      </c>
      <c r="F106" s="67">
        <v>5.9</v>
      </c>
      <c r="G106" s="68">
        <v>7.8E-2</v>
      </c>
      <c r="H106" s="68">
        <v>8.0000000000000002E-3</v>
      </c>
      <c r="I106" s="65">
        <v>336806</v>
      </c>
      <c r="J106" s="66">
        <v>3679</v>
      </c>
      <c r="K106" s="67">
        <v>0.7</v>
      </c>
      <c r="L106" s="68">
        <v>0.108</v>
      </c>
      <c r="M106" s="68">
        <v>1E-3</v>
      </c>
      <c r="N106" s="65">
        <v>-333241</v>
      </c>
      <c r="O106" s="66">
        <v>3695</v>
      </c>
      <c r="P106" s="67">
        <v>-3</v>
      </c>
      <c r="Q106" s="67">
        <v>0.8</v>
      </c>
      <c r="R106" s="55"/>
      <c r="S106" s="55"/>
      <c r="T106" s="103"/>
      <c r="U106" s="103"/>
      <c r="V106" s="103"/>
      <c r="W106" s="64" t="s">
        <v>29</v>
      </c>
      <c r="X106" s="65">
        <v>3565</v>
      </c>
      <c r="Y106" s="66">
        <v>343</v>
      </c>
      <c r="Z106" s="67">
        <v>5.9</v>
      </c>
      <c r="AA106" s="68">
        <v>7.8E-2</v>
      </c>
      <c r="AB106" s="68">
        <v>8.0000000000000002E-3</v>
      </c>
      <c r="AC106" s="65">
        <v>92688</v>
      </c>
      <c r="AD106" s="66">
        <v>1393</v>
      </c>
      <c r="AE106" s="67">
        <v>0.9</v>
      </c>
      <c r="AF106" s="68">
        <v>9.9000000000000005E-2</v>
      </c>
      <c r="AG106" s="68">
        <v>1E-3</v>
      </c>
      <c r="AH106" s="65">
        <v>-89123</v>
      </c>
      <c r="AI106" s="66">
        <v>1435</v>
      </c>
      <c r="AJ106" s="72">
        <v>-2.1</v>
      </c>
      <c r="AK106" s="72">
        <v>0.8</v>
      </c>
    </row>
    <row r="107" spans="3:37" x14ac:dyDescent="0.2">
      <c r="C107" s="55"/>
      <c r="D107" s="56"/>
      <c r="E107" s="57"/>
      <c r="F107" s="58"/>
      <c r="G107" s="59"/>
      <c r="H107" s="59"/>
      <c r="I107" s="56"/>
      <c r="J107" s="57"/>
      <c r="K107" s="58"/>
      <c r="L107" s="59"/>
      <c r="M107" s="59"/>
      <c r="N107" s="56"/>
      <c r="O107" s="57"/>
      <c r="P107" s="58"/>
      <c r="Q107" s="58"/>
      <c r="R107" s="55"/>
      <c r="S107" s="55"/>
      <c r="T107" s="103"/>
      <c r="U107" s="103"/>
      <c r="V107" s="103"/>
      <c r="W107" s="55"/>
      <c r="X107" s="56"/>
      <c r="Y107" s="57"/>
      <c r="Z107" s="58"/>
      <c r="AA107" s="59"/>
      <c r="AB107" s="59"/>
      <c r="AC107" s="56"/>
      <c r="AD107" s="57"/>
      <c r="AE107" s="58"/>
      <c r="AF107" s="59"/>
      <c r="AG107" s="59"/>
      <c r="AH107" s="56"/>
      <c r="AI107" s="57"/>
      <c r="AJ107" s="58"/>
      <c r="AK107" s="58"/>
    </row>
    <row r="108" spans="3:37" x14ac:dyDescent="0.2">
      <c r="C108" s="64" t="s">
        <v>139</v>
      </c>
      <c r="D108" s="65">
        <v>15320</v>
      </c>
      <c r="E108" s="66">
        <v>618</v>
      </c>
      <c r="F108" s="67">
        <v>2.5</v>
      </c>
      <c r="G108" s="68">
        <v>0.33700000000000002</v>
      </c>
      <c r="H108" s="68">
        <v>1.2999999999999999E-2</v>
      </c>
      <c r="I108" s="65">
        <v>941165</v>
      </c>
      <c r="J108" s="66">
        <v>6559</v>
      </c>
      <c r="K108" s="67">
        <v>0.4</v>
      </c>
      <c r="L108" s="68">
        <v>0.30099999999999999</v>
      </c>
      <c r="M108" s="68">
        <v>2E-3</v>
      </c>
      <c r="N108" s="65">
        <v>-925845</v>
      </c>
      <c r="O108" s="66">
        <v>6588</v>
      </c>
      <c r="P108" s="72">
        <v>3.6</v>
      </c>
      <c r="Q108" s="72">
        <v>1.3</v>
      </c>
      <c r="R108" s="55"/>
      <c r="S108" s="55"/>
      <c r="T108" s="103"/>
      <c r="U108" s="103"/>
      <c r="V108" s="103"/>
      <c r="W108" s="64" t="s">
        <v>139</v>
      </c>
      <c r="X108" s="65">
        <v>15320</v>
      </c>
      <c r="Y108" s="66">
        <v>618</v>
      </c>
      <c r="Z108" s="67">
        <v>2.5</v>
      </c>
      <c r="AA108" s="68">
        <v>0.33700000000000002</v>
      </c>
      <c r="AB108" s="68">
        <v>1.2999999999999999E-2</v>
      </c>
      <c r="AC108" s="65">
        <v>305690</v>
      </c>
      <c r="AD108" s="66">
        <v>2790</v>
      </c>
      <c r="AE108" s="67">
        <v>0.6</v>
      </c>
      <c r="AF108" s="68">
        <v>0.32600000000000001</v>
      </c>
      <c r="AG108" s="68">
        <v>3.0000000000000001E-3</v>
      </c>
      <c r="AH108" s="65">
        <v>-290370</v>
      </c>
      <c r="AI108" s="66">
        <v>2858</v>
      </c>
      <c r="AJ108" s="72">
        <v>1.1000000000000001</v>
      </c>
      <c r="AK108" s="72">
        <v>1.3</v>
      </c>
    </row>
    <row r="109" spans="3:37" x14ac:dyDescent="0.2">
      <c r="C109" s="55" t="s">
        <v>140</v>
      </c>
      <c r="D109" s="56">
        <v>8985</v>
      </c>
      <c r="E109" s="57">
        <v>490</v>
      </c>
      <c r="F109" s="58">
        <v>3.3</v>
      </c>
      <c r="G109" s="59">
        <v>0.19800000000000001</v>
      </c>
      <c r="H109" s="59">
        <v>1.0999999999999999E-2</v>
      </c>
      <c r="I109" s="56">
        <v>814760</v>
      </c>
      <c r="J109" s="57">
        <v>3542</v>
      </c>
      <c r="K109" s="58">
        <v>0.3</v>
      </c>
      <c r="L109" s="59">
        <v>0.26</v>
      </c>
      <c r="M109" s="59">
        <v>1E-3</v>
      </c>
      <c r="N109" s="56">
        <v>-805775</v>
      </c>
      <c r="O109" s="57">
        <v>3576</v>
      </c>
      <c r="P109" s="58">
        <v>-6.2</v>
      </c>
      <c r="Q109" s="58">
        <v>1.1000000000000001</v>
      </c>
      <c r="R109" s="55"/>
      <c r="S109" s="55"/>
      <c r="T109" s="103"/>
      <c r="U109" s="103"/>
      <c r="V109" s="103"/>
      <c r="W109" s="55" t="s">
        <v>140</v>
      </c>
      <c r="X109" s="56">
        <v>8985</v>
      </c>
      <c r="Y109" s="57">
        <v>490</v>
      </c>
      <c r="Z109" s="58">
        <v>3.3</v>
      </c>
      <c r="AA109" s="59">
        <v>0.19800000000000001</v>
      </c>
      <c r="AB109" s="59">
        <v>1.0999999999999999E-2</v>
      </c>
      <c r="AC109" s="56">
        <v>238541</v>
      </c>
      <c r="AD109" s="57">
        <v>1334</v>
      </c>
      <c r="AE109" s="58">
        <v>0.3</v>
      </c>
      <c r="AF109" s="59">
        <v>0.254</v>
      </c>
      <c r="AG109" s="59">
        <v>1E-3</v>
      </c>
      <c r="AH109" s="56">
        <v>-229556</v>
      </c>
      <c r="AI109" s="57">
        <v>1421</v>
      </c>
      <c r="AJ109" s="58">
        <v>-5.6</v>
      </c>
      <c r="AK109" s="58">
        <v>1.1000000000000001</v>
      </c>
    </row>
    <row r="110" spans="3:37" x14ac:dyDescent="0.2">
      <c r="C110" s="64"/>
      <c r="D110" s="65"/>
      <c r="E110" s="66"/>
      <c r="F110" s="67"/>
      <c r="G110" s="68"/>
      <c r="H110" s="68"/>
      <c r="I110" s="65"/>
      <c r="J110" s="66"/>
      <c r="K110" s="67"/>
      <c r="L110" s="68"/>
      <c r="M110" s="68"/>
      <c r="N110" s="65"/>
      <c r="O110" s="66"/>
      <c r="P110" s="67"/>
      <c r="Q110" s="67"/>
      <c r="R110" s="55"/>
      <c r="S110" s="55"/>
      <c r="T110" s="103"/>
      <c r="U110" s="103"/>
      <c r="V110" s="103"/>
      <c r="W110" s="64"/>
      <c r="X110" s="65"/>
      <c r="Y110" s="66"/>
      <c r="Z110" s="67"/>
      <c r="AA110" s="68"/>
      <c r="AB110" s="68"/>
      <c r="AC110" s="65"/>
      <c r="AD110" s="66"/>
      <c r="AE110" s="67"/>
      <c r="AF110" s="68"/>
      <c r="AG110" s="68"/>
      <c r="AH110" s="65"/>
      <c r="AI110" s="66"/>
      <c r="AJ110" s="67"/>
      <c r="AK110" s="67"/>
    </row>
    <row r="111" spans="3:37" x14ac:dyDescent="0.2">
      <c r="C111" s="55" t="s">
        <v>157</v>
      </c>
      <c r="D111" s="77">
        <v>2.94</v>
      </c>
      <c r="E111" s="78">
        <v>0.05</v>
      </c>
      <c r="F111" s="58">
        <v>1</v>
      </c>
      <c r="G111" s="59"/>
      <c r="H111" s="59"/>
      <c r="I111" s="77">
        <v>2.65</v>
      </c>
      <c r="J111" s="78">
        <v>0.01</v>
      </c>
      <c r="K111" s="58">
        <v>0.2</v>
      </c>
      <c r="L111" s="59"/>
      <c r="M111" s="59"/>
      <c r="N111" s="56">
        <v>0.28999999999999998</v>
      </c>
      <c r="O111" s="57">
        <v>0.05</v>
      </c>
      <c r="P111" s="63"/>
      <c r="Q111" s="63"/>
      <c r="R111" s="55"/>
      <c r="S111" s="55"/>
      <c r="T111" s="103"/>
      <c r="U111" s="103"/>
      <c r="V111" s="103"/>
      <c r="W111" s="55" t="s">
        <v>157</v>
      </c>
      <c r="X111" s="77">
        <v>2.94</v>
      </c>
      <c r="Y111" s="78">
        <v>0.05</v>
      </c>
      <c r="Z111" s="58">
        <v>1</v>
      </c>
      <c r="AA111" s="59"/>
      <c r="AB111" s="59"/>
      <c r="AC111" s="77">
        <v>2.73</v>
      </c>
      <c r="AD111" s="78">
        <v>0.01</v>
      </c>
      <c r="AE111" s="58">
        <v>0.2</v>
      </c>
      <c r="AF111" s="59"/>
      <c r="AG111" s="59"/>
      <c r="AH111" s="73">
        <v>0.21</v>
      </c>
      <c r="AI111" s="74">
        <v>0.05</v>
      </c>
      <c r="AJ111" s="63"/>
      <c r="AK111" s="63"/>
    </row>
    <row r="112" spans="3:37" x14ac:dyDescent="0.2">
      <c r="C112" s="64" t="s">
        <v>158</v>
      </c>
      <c r="D112" s="79">
        <v>3.59</v>
      </c>
      <c r="E112" s="80">
        <v>0.06</v>
      </c>
      <c r="F112" s="67">
        <v>1.1000000000000001</v>
      </c>
      <c r="G112" s="68"/>
      <c r="H112" s="68"/>
      <c r="I112" s="79">
        <v>3.44</v>
      </c>
      <c r="J112" s="80">
        <v>0.01</v>
      </c>
      <c r="K112" s="67">
        <v>0.2</v>
      </c>
      <c r="L112" s="68"/>
      <c r="M112" s="68"/>
      <c r="N112" s="69">
        <v>0.15</v>
      </c>
      <c r="O112" s="70">
        <v>0.06</v>
      </c>
      <c r="P112" s="72"/>
      <c r="Q112" s="72"/>
      <c r="R112" s="55"/>
      <c r="S112" s="55"/>
      <c r="T112" s="103"/>
      <c r="U112" s="103"/>
      <c r="V112" s="103"/>
      <c r="W112" s="64" t="s">
        <v>158</v>
      </c>
      <c r="X112" s="79">
        <v>3.59</v>
      </c>
      <c r="Y112" s="80">
        <v>0.06</v>
      </c>
      <c r="Z112" s="67">
        <v>1.1000000000000001</v>
      </c>
      <c r="AA112" s="68"/>
      <c r="AB112" s="68"/>
      <c r="AC112" s="79">
        <v>3.46</v>
      </c>
      <c r="AD112" s="80">
        <v>0.01</v>
      </c>
      <c r="AE112" s="67">
        <v>0.2</v>
      </c>
      <c r="AF112" s="68"/>
      <c r="AG112" s="68"/>
      <c r="AH112" s="113">
        <v>0.13</v>
      </c>
      <c r="AI112" s="114">
        <v>0.06</v>
      </c>
      <c r="AJ112" s="72"/>
      <c r="AK112" s="72"/>
    </row>
    <row r="114" spans="1:39" s="81" customFormat="1" ht="20.100000000000001" customHeight="1" x14ac:dyDescent="0.25">
      <c r="A114" s="211" t="s">
        <v>180</v>
      </c>
      <c r="B114" s="212"/>
      <c r="C114" s="220" t="s">
        <v>191</v>
      </c>
      <c r="D114" s="221"/>
      <c r="E114" s="221"/>
      <c r="F114" s="222"/>
      <c r="G114" s="223"/>
      <c r="H114" s="223"/>
      <c r="I114" s="221"/>
      <c r="J114" s="221"/>
      <c r="K114" s="222"/>
      <c r="L114" s="223"/>
      <c r="M114" s="223"/>
      <c r="N114" s="221"/>
      <c r="O114" s="221"/>
      <c r="P114" s="222"/>
      <c r="Q114" s="222"/>
      <c r="R114" s="215"/>
      <c r="S114" s="215"/>
      <c r="T114" s="215"/>
      <c r="U114" s="215"/>
      <c r="V114" s="215"/>
      <c r="W114" s="215"/>
      <c r="X114" s="221"/>
      <c r="Y114" s="221"/>
      <c r="Z114" s="222"/>
      <c r="AA114" s="223"/>
      <c r="AB114" s="223"/>
      <c r="AC114" s="221"/>
      <c r="AD114" s="221"/>
      <c r="AE114" s="222"/>
      <c r="AF114" s="223"/>
      <c r="AG114" s="223"/>
      <c r="AH114" s="221"/>
      <c r="AI114" s="221"/>
      <c r="AJ114" s="222"/>
      <c r="AK114" s="222"/>
      <c r="AL114" s="104"/>
      <c r="AM114" s="104"/>
    </row>
    <row r="115" spans="1:39" s="81" customFormat="1" ht="45" customHeight="1" x14ac:dyDescent="0.25">
      <c r="A115" s="213" t="s">
        <v>183</v>
      </c>
      <c r="B115" s="214"/>
      <c r="C115" s="224" t="s">
        <v>187</v>
      </c>
      <c r="D115" s="221"/>
      <c r="E115" s="221"/>
      <c r="F115" s="222"/>
      <c r="G115" s="223"/>
      <c r="H115" s="223"/>
      <c r="I115" s="221"/>
      <c r="J115" s="221"/>
      <c r="K115" s="222"/>
      <c r="L115" s="223"/>
      <c r="M115" s="223"/>
      <c r="N115" s="221"/>
      <c r="O115" s="221"/>
      <c r="P115" s="222"/>
      <c r="Q115" s="222"/>
      <c r="R115" s="215"/>
      <c r="S115" s="215"/>
      <c r="T115" s="215"/>
      <c r="U115" s="215"/>
      <c r="V115" s="215"/>
      <c r="W115" s="215"/>
      <c r="X115" s="221"/>
      <c r="Y115" s="221"/>
      <c r="Z115" s="222"/>
      <c r="AA115" s="223"/>
      <c r="AB115" s="223"/>
      <c r="AC115" s="221"/>
      <c r="AD115" s="221"/>
      <c r="AE115" s="222"/>
      <c r="AF115" s="223"/>
      <c r="AG115" s="223"/>
      <c r="AH115" s="221"/>
      <c r="AI115" s="221"/>
      <c r="AJ115" s="222"/>
      <c r="AK115" s="222"/>
      <c r="AL115" s="104"/>
      <c r="AM115" s="104"/>
    </row>
    <row r="116" spans="1:39" s="83" customFormat="1" ht="20.100000000000001" customHeight="1" thickBot="1" x14ac:dyDescent="0.3">
      <c r="C116" s="225" t="s">
        <v>184</v>
      </c>
      <c r="D116" s="225"/>
      <c r="E116" s="225"/>
      <c r="F116" s="225"/>
      <c r="G116" s="225"/>
      <c r="H116" s="225"/>
      <c r="I116" s="225"/>
      <c r="J116" s="225"/>
      <c r="K116" s="225"/>
      <c r="L116" s="225"/>
      <c r="M116" s="225"/>
      <c r="N116" s="225"/>
      <c r="O116" s="225"/>
      <c r="P116" s="225"/>
      <c r="Q116" s="225"/>
      <c r="R116" s="226"/>
      <c r="S116" s="226"/>
      <c r="T116" s="105"/>
      <c r="U116" s="105"/>
      <c r="V116" s="105"/>
      <c r="W116" s="225" t="s">
        <v>185</v>
      </c>
      <c r="X116" s="225"/>
      <c r="Y116" s="225"/>
      <c r="Z116" s="225"/>
      <c r="AA116" s="225"/>
      <c r="AB116" s="225"/>
      <c r="AC116" s="225"/>
      <c r="AD116" s="225"/>
      <c r="AE116" s="225"/>
      <c r="AF116" s="225"/>
      <c r="AG116" s="225"/>
      <c r="AH116" s="225"/>
      <c r="AI116" s="225"/>
      <c r="AJ116" s="225"/>
      <c r="AK116" s="225"/>
      <c r="AL116" s="226"/>
      <c r="AM116" s="226"/>
    </row>
    <row r="117" spans="1:39" ht="12.75" customHeight="1" thickBot="1" x14ac:dyDescent="0.25">
      <c r="A117" s="233" t="s">
        <v>179</v>
      </c>
      <c r="B117" s="208"/>
      <c r="C117" s="241" t="s">
        <v>148</v>
      </c>
      <c r="D117" s="238" t="s">
        <v>0</v>
      </c>
      <c r="E117" s="239"/>
      <c r="F117" s="239"/>
      <c r="G117" s="239"/>
      <c r="H117" s="240"/>
      <c r="I117" s="238" t="s">
        <v>1</v>
      </c>
      <c r="J117" s="239"/>
      <c r="K117" s="239"/>
      <c r="L117" s="239"/>
      <c r="M117" s="240"/>
      <c r="N117" s="238" t="s">
        <v>2</v>
      </c>
      <c r="O117" s="239"/>
      <c r="P117" s="239"/>
      <c r="Q117" s="240"/>
      <c r="R117" s="75"/>
      <c r="S117" s="75"/>
      <c r="T117" s="101"/>
      <c r="U117" s="233" t="s">
        <v>179</v>
      </c>
      <c r="V117" s="208"/>
      <c r="W117" s="241" t="s">
        <v>148</v>
      </c>
      <c r="X117" s="238" t="s">
        <v>0</v>
      </c>
      <c r="Y117" s="239"/>
      <c r="Z117" s="239"/>
      <c r="AA117" s="239"/>
      <c r="AB117" s="240"/>
      <c r="AC117" s="238" t="s">
        <v>92</v>
      </c>
      <c r="AD117" s="239"/>
      <c r="AE117" s="239"/>
      <c r="AF117" s="239"/>
      <c r="AG117" s="240"/>
      <c r="AH117" s="238" t="s">
        <v>2</v>
      </c>
      <c r="AI117" s="239"/>
      <c r="AJ117" s="239"/>
      <c r="AK117" s="240"/>
    </row>
    <row r="118" spans="1:39" ht="12.75" thickBot="1" x14ac:dyDescent="0.25">
      <c r="A118" s="233"/>
      <c r="B118" s="208"/>
      <c r="C118" s="242"/>
      <c r="D118" s="238" t="s">
        <v>3</v>
      </c>
      <c r="E118" s="239"/>
      <c r="F118" s="240"/>
      <c r="G118" s="244" t="s">
        <v>4</v>
      </c>
      <c r="H118" s="245"/>
      <c r="I118" s="238" t="s">
        <v>3</v>
      </c>
      <c r="J118" s="239"/>
      <c r="K118" s="240"/>
      <c r="L118" s="244" t="s">
        <v>4</v>
      </c>
      <c r="M118" s="245"/>
      <c r="N118" s="234" t="s">
        <v>3</v>
      </c>
      <c r="O118" s="235"/>
      <c r="P118" s="236" t="s">
        <v>5</v>
      </c>
      <c r="Q118" s="237"/>
      <c r="R118" s="75"/>
      <c r="S118" s="75"/>
      <c r="T118" s="101"/>
      <c r="U118" s="233"/>
      <c r="V118" s="208"/>
      <c r="W118" s="242"/>
      <c r="X118" s="238" t="s">
        <v>3</v>
      </c>
      <c r="Y118" s="239"/>
      <c r="Z118" s="240"/>
      <c r="AA118" s="244" t="s">
        <v>4</v>
      </c>
      <c r="AB118" s="245"/>
      <c r="AC118" s="238" t="s">
        <v>3</v>
      </c>
      <c r="AD118" s="239"/>
      <c r="AE118" s="240"/>
      <c r="AF118" s="244" t="s">
        <v>4</v>
      </c>
      <c r="AG118" s="245"/>
      <c r="AH118" s="234" t="s">
        <v>3</v>
      </c>
      <c r="AI118" s="235"/>
      <c r="AJ118" s="236" t="s">
        <v>5</v>
      </c>
      <c r="AK118" s="237"/>
    </row>
    <row r="119" spans="1:39" ht="12.75" thickBot="1" x14ac:dyDescent="0.25">
      <c r="A119" s="233"/>
      <c r="B119" s="208"/>
      <c r="C119" s="243"/>
      <c r="D119" s="51" t="s">
        <v>6</v>
      </c>
      <c r="E119" s="51" t="s">
        <v>150</v>
      </c>
      <c r="F119" s="52" t="s">
        <v>151</v>
      </c>
      <c r="G119" s="53" t="s">
        <v>6</v>
      </c>
      <c r="H119" s="53" t="s">
        <v>150</v>
      </c>
      <c r="I119" s="51" t="s">
        <v>6</v>
      </c>
      <c r="J119" s="51" t="s">
        <v>150</v>
      </c>
      <c r="K119" s="52" t="s">
        <v>151</v>
      </c>
      <c r="L119" s="53" t="s">
        <v>6</v>
      </c>
      <c r="M119" s="53" t="s">
        <v>150</v>
      </c>
      <c r="N119" s="51" t="s">
        <v>6</v>
      </c>
      <c r="O119" s="51" t="s">
        <v>150</v>
      </c>
      <c r="P119" s="52" t="s">
        <v>6</v>
      </c>
      <c r="Q119" s="52" t="s">
        <v>150</v>
      </c>
      <c r="R119" s="76"/>
      <c r="S119" s="76"/>
      <c r="T119" s="102"/>
      <c r="U119" s="233"/>
      <c r="V119" s="208"/>
      <c r="W119" s="243"/>
      <c r="X119" s="51" t="s">
        <v>6</v>
      </c>
      <c r="Y119" s="51" t="s">
        <v>150</v>
      </c>
      <c r="Z119" s="52" t="s">
        <v>151</v>
      </c>
      <c r="AA119" s="53" t="s">
        <v>6</v>
      </c>
      <c r="AB119" s="53" t="s">
        <v>150</v>
      </c>
      <c r="AC119" s="51" t="s">
        <v>6</v>
      </c>
      <c r="AD119" s="51" t="s">
        <v>150</v>
      </c>
      <c r="AE119" s="52" t="s">
        <v>151</v>
      </c>
      <c r="AF119" s="53" t="s">
        <v>6</v>
      </c>
      <c r="AG119" s="53" t="s">
        <v>150</v>
      </c>
      <c r="AH119" s="51" t="s">
        <v>6</v>
      </c>
      <c r="AI119" s="51" t="s">
        <v>150</v>
      </c>
      <c r="AJ119" s="52" t="s">
        <v>6</v>
      </c>
      <c r="AK119" s="52" t="s">
        <v>150</v>
      </c>
    </row>
    <row r="120" spans="1:39" x14ac:dyDescent="0.2">
      <c r="A120" s="210"/>
      <c r="C120" s="55" t="s">
        <v>30</v>
      </c>
      <c r="D120" s="56">
        <v>45463</v>
      </c>
      <c r="E120" s="57">
        <v>477</v>
      </c>
      <c r="F120" s="58">
        <v>0.6</v>
      </c>
      <c r="G120" s="59">
        <v>1</v>
      </c>
      <c r="H120" s="59"/>
      <c r="I120" s="56">
        <v>3128246</v>
      </c>
      <c r="J120" s="57">
        <v>6458</v>
      </c>
      <c r="K120" s="58">
        <v>0.1</v>
      </c>
      <c r="L120" s="59">
        <v>1</v>
      </c>
      <c r="M120" s="59"/>
      <c r="N120" s="56">
        <v>-3082783</v>
      </c>
      <c r="O120" s="57">
        <v>6476</v>
      </c>
      <c r="P120" s="63">
        <v>0</v>
      </c>
      <c r="Q120" s="63">
        <v>0</v>
      </c>
      <c r="R120" s="55"/>
      <c r="S120" s="55"/>
      <c r="T120" s="103"/>
      <c r="U120" s="210"/>
      <c r="V120" s="103"/>
      <c r="W120" s="55" t="s">
        <v>30</v>
      </c>
      <c r="X120" s="56">
        <v>45463</v>
      </c>
      <c r="Y120" s="57">
        <v>477</v>
      </c>
      <c r="Z120" s="58">
        <v>0.6</v>
      </c>
      <c r="AA120" s="59">
        <v>1</v>
      </c>
      <c r="AB120" s="59"/>
      <c r="AC120" s="56">
        <v>938803</v>
      </c>
      <c r="AD120" s="57">
        <v>2477</v>
      </c>
      <c r="AE120" s="58">
        <v>0.2</v>
      </c>
      <c r="AF120" s="59">
        <v>1</v>
      </c>
      <c r="AG120" s="59"/>
      <c r="AH120" s="56">
        <v>-893340</v>
      </c>
      <c r="AI120" s="57">
        <v>2523</v>
      </c>
      <c r="AJ120" s="63">
        <v>0</v>
      </c>
      <c r="AK120" s="63">
        <v>0</v>
      </c>
    </row>
    <row r="121" spans="1:39" x14ac:dyDescent="0.2">
      <c r="C121" s="64" t="s">
        <v>153</v>
      </c>
      <c r="D121" s="65">
        <v>6108</v>
      </c>
      <c r="E121" s="66">
        <v>414</v>
      </c>
      <c r="F121" s="67">
        <v>4.0999999999999996</v>
      </c>
      <c r="G121" s="68">
        <v>0.13400000000000001</v>
      </c>
      <c r="H121" s="68">
        <v>8.9999999999999993E-3</v>
      </c>
      <c r="I121" s="65">
        <v>1000242</v>
      </c>
      <c r="J121" s="66">
        <v>6712</v>
      </c>
      <c r="K121" s="67">
        <v>0.4</v>
      </c>
      <c r="L121" s="68">
        <v>0.32</v>
      </c>
      <c r="M121" s="68">
        <v>2E-3</v>
      </c>
      <c r="N121" s="65">
        <v>-994134</v>
      </c>
      <c r="O121" s="66">
        <v>6725</v>
      </c>
      <c r="P121" s="67">
        <v>-18.600000000000001</v>
      </c>
      <c r="Q121" s="67">
        <v>0.9</v>
      </c>
      <c r="R121" s="55"/>
      <c r="S121" s="55"/>
      <c r="T121" s="103"/>
      <c r="U121" s="103"/>
      <c r="V121" s="103"/>
      <c r="W121" s="64" t="s">
        <v>153</v>
      </c>
      <c r="X121" s="65">
        <v>6108</v>
      </c>
      <c r="Y121" s="66">
        <v>414</v>
      </c>
      <c r="Z121" s="67">
        <v>4.0999999999999996</v>
      </c>
      <c r="AA121" s="68">
        <v>0.13400000000000001</v>
      </c>
      <c r="AB121" s="68">
        <v>8.9999999999999993E-3</v>
      </c>
      <c r="AC121" s="65">
        <v>276447</v>
      </c>
      <c r="AD121" s="66">
        <v>2632</v>
      </c>
      <c r="AE121" s="67">
        <v>0.6</v>
      </c>
      <c r="AF121" s="68">
        <v>0.29399999999999998</v>
      </c>
      <c r="AG121" s="68">
        <v>3.0000000000000001E-3</v>
      </c>
      <c r="AH121" s="65">
        <v>-270339</v>
      </c>
      <c r="AI121" s="66">
        <v>2664</v>
      </c>
      <c r="AJ121" s="67">
        <v>-16</v>
      </c>
      <c r="AK121" s="67">
        <v>0.9</v>
      </c>
    </row>
    <row r="122" spans="1:39" x14ac:dyDescent="0.2">
      <c r="C122" s="55" t="s">
        <v>154</v>
      </c>
      <c r="D122" s="56">
        <v>39355</v>
      </c>
      <c r="E122" s="57">
        <v>597</v>
      </c>
      <c r="F122" s="58">
        <v>0.9</v>
      </c>
      <c r="G122" s="59">
        <v>0.86599999999999999</v>
      </c>
      <c r="H122" s="59">
        <v>8.9999999999999993E-3</v>
      </c>
      <c r="I122" s="56">
        <v>2128004</v>
      </c>
      <c r="J122" s="57">
        <v>5994</v>
      </c>
      <c r="K122" s="58">
        <v>0.2</v>
      </c>
      <c r="L122" s="59">
        <v>0.68</v>
      </c>
      <c r="M122" s="59">
        <v>2E-3</v>
      </c>
      <c r="N122" s="56">
        <v>-2088649</v>
      </c>
      <c r="O122" s="57">
        <v>6024</v>
      </c>
      <c r="P122" s="58">
        <v>18.600000000000001</v>
      </c>
      <c r="Q122" s="58">
        <v>1</v>
      </c>
      <c r="R122" s="55"/>
      <c r="S122" s="55"/>
      <c r="T122" s="103"/>
      <c r="U122" s="103"/>
      <c r="V122" s="103"/>
      <c r="W122" s="55" t="s">
        <v>154</v>
      </c>
      <c r="X122" s="56">
        <v>39355</v>
      </c>
      <c r="Y122" s="57">
        <v>597</v>
      </c>
      <c r="Z122" s="58">
        <v>0.9</v>
      </c>
      <c r="AA122" s="59">
        <v>0.86599999999999999</v>
      </c>
      <c r="AB122" s="59">
        <v>8.9999999999999993E-3</v>
      </c>
      <c r="AC122" s="56">
        <v>662356</v>
      </c>
      <c r="AD122" s="57">
        <v>2845</v>
      </c>
      <c r="AE122" s="58">
        <v>0.3</v>
      </c>
      <c r="AF122" s="59">
        <v>0.70599999999999996</v>
      </c>
      <c r="AG122" s="59">
        <v>3.0000000000000001E-3</v>
      </c>
      <c r="AH122" s="56">
        <v>-623001</v>
      </c>
      <c r="AI122" s="57">
        <v>2907</v>
      </c>
      <c r="AJ122" s="58">
        <v>16</v>
      </c>
      <c r="AK122" s="58">
        <v>1</v>
      </c>
    </row>
    <row r="123" spans="1:39" x14ac:dyDescent="0.2">
      <c r="C123" s="64"/>
      <c r="D123" s="65"/>
      <c r="E123" s="66"/>
      <c r="F123" s="67"/>
      <c r="G123" s="68"/>
      <c r="H123" s="68"/>
      <c r="I123" s="65"/>
      <c r="J123" s="66"/>
      <c r="K123" s="67"/>
      <c r="L123" s="68"/>
      <c r="M123" s="68"/>
      <c r="N123" s="65"/>
      <c r="O123" s="66"/>
      <c r="P123" s="67"/>
      <c r="Q123" s="67"/>
      <c r="R123" s="55"/>
      <c r="S123" s="55"/>
      <c r="T123" s="103"/>
      <c r="U123" s="103"/>
      <c r="V123" s="103"/>
      <c r="W123" s="64"/>
      <c r="X123" s="65"/>
      <c r="Y123" s="66"/>
      <c r="Z123" s="67"/>
      <c r="AA123" s="68"/>
      <c r="AB123" s="68"/>
      <c r="AC123" s="65"/>
      <c r="AD123" s="66"/>
      <c r="AE123" s="67"/>
      <c r="AF123" s="68"/>
      <c r="AG123" s="68"/>
      <c r="AH123" s="65"/>
      <c r="AI123" s="66"/>
      <c r="AJ123" s="67"/>
      <c r="AK123" s="67"/>
    </row>
    <row r="124" spans="1:39" x14ac:dyDescent="0.2">
      <c r="C124" s="55" t="s">
        <v>155</v>
      </c>
      <c r="D124" s="77">
        <v>3.39</v>
      </c>
      <c r="E124" s="78">
        <v>0.06</v>
      </c>
      <c r="F124" s="58">
        <v>1.1000000000000001</v>
      </c>
      <c r="G124" s="59"/>
      <c r="H124" s="59"/>
      <c r="I124" s="77">
        <v>2.88</v>
      </c>
      <c r="J124" s="78">
        <v>0.01</v>
      </c>
      <c r="K124" s="58">
        <v>0.2</v>
      </c>
      <c r="L124" s="59"/>
      <c r="M124" s="59"/>
      <c r="N124" s="73">
        <v>0.51</v>
      </c>
      <c r="O124" s="74">
        <v>0.06</v>
      </c>
      <c r="P124" s="63"/>
      <c r="Q124" s="63"/>
      <c r="R124" s="55"/>
      <c r="S124" s="55"/>
      <c r="T124" s="103"/>
      <c r="U124" s="103"/>
      <c r="V124" s="103"/>
      <c r="W124" s="55" t="s">
        <v>155</v>
      </c>
      <c r="X124" s="77">
        <v>3.39</v>
      </c>
      <c r="Y124" s="78">
        <v>0.06</v>
      </c>
      <c r="Z124" s="58">
        <v>1.1000000000000001</v>
      </c>
      <c r="AA124" s="59"/>
      <c r="AB124" s="59"/>
      <c r="AC124" s="77">
        <v>3.04</v>
      </c>
      <c r="AD124" s="78">
        <v>0.02</v>
      </c>
      <c r="AE124" s="58">
        <v>0.4</v>
      </c>
      <c r="AF124" s="59"/>
      <c r="AG124" s="59"/>
      <c r="AH124" s="73">
        <v>0.35</v>
      </c>
      <c r="AI124" s="74">
        <v>7.0000000000000007E-2</v>
      </c>
      <c r="AJ124" s="63"/>
      <c r="AK124" s="63"/>
    </row>
    <row r="125" spans="1:39" x14ac:dyDescent="0.2">
      <c r="C125" s="64" t="s">
        <v>156</v>
      </c>
      <c r="D125" s="79">
        <v>2.87</v>
      </c>
      <c r="E125" s="80">
        <v>0.04</v>
      </c>
      <c r="F125" s="67">
        <v>0.9</v>
      </c>
      <c r="G125" s="68"/>
      <c r="H125" s="68"/>
      <c r="I125" s="79">
        <v>2.54</v>
      </c>
      <c r="J125" s="80">
        <v>0.01</v>
      </c>
      <c r="K125" s="67">
        <v>0.2</v>
      </c>
      <c r="L125" s="68"/>
      <c r="M125" s="68"/>
      <c r="N125" s="85">
        <v>0.33</v>
      </c>
      <c r="O125" s="86">
        <v>0.04</v>
      </c>
      <c r="P125" s="72"/>
      <c r="Q125" s="72"/>
      <c r="R125" s="55"/>
      <c r="S125" s="55"/>
      <c r="T125" s="103"/>
      <c r="U125" s="103"/>
      <c r="V125" s="103"/>
      <c r="W125" s="64" t="s">
        <v>156</v>
      </c>
      <c r="X125" s="79">
        <v>2.87</v>
      </c>
      <c r="Y125" s="80">
        <v>0.04</v>
      </c>
      <c r="Z125" s="67">
        <v>0.9</v>
      </c>
      <c r="AA125" s="68"/>
      <c r="AB125" s="68"/>
      <c r="AC125" s="79">
        <v>2.61</v>
      </c>
      <c r="AD125" s="80">
        <v>0.01</v>
      </c>
      <c r="AE125" s="67">
        <v>0.2</v>
      </c>
      <c r="AF125" s="68"/>
      <c r="AG125" s="68"/>
      <c r="AH125" s="85">
        <v>0.26</v>
      </c>
      <c r="AI125" s="86">
        <v>0.04</v>
      </c>
      <c r="AJ125" s="72"/>
      <c r="AK125" s="72"/>
    </row>
    <row r="126" spans="1:39" x14ac:dyDescent="0.2">
      <c r="C126" s="55"/>
      <c r="D126" s="56"/>
      <c r="E126" s="57"/>
      <c r="F126" s="58"/>
      <c r="G126" s="59"/>
      <c r="H126" s="59"/>
      <c r="I126" s="56"/>
      <c r="J126" s="57"/>
      <c r="K126" s="58"/>
      <c r="L126" s="59"/>
      <c r="M126" s="59"/>
      <c r="N126" s="56"/>
      <c r="O126" s="57"/>
      <c r="P126" s="58"/>
      <c r="Q126" s="58"/>
      <c r="R126" s="55"/>
      <c r="S126" s="55"/>
      <c r="T126" s="103"/>
      <c r="U126" s="103"/>
      <c r="V126" s="103"/>
      <c r="W126" s="55"/>
      <c r="X126" s="56"/>
      <c r="Y126" s="57"/>
      <c r="Z126" s="58"/>
      <c r="AA126" s="59"/>
      <c r="AB126" s="59"/>
      <c r="AC126" s="56"/>
      <c r="AD126" s="57"/>
      <c r="AE126" s="58"/>
      <c r="AF126" s="59"/>
      <c r="AG126" s="59"/>
      <c r="AH126" s="56"/>
      <c r="AI126" s="57"/>
      <c r="AJ126" s="58"/>
      <c r="AK126" s="58"/>
    </row>
    <row r="127" spans="1:39" s="81" customFormat="1" ht="20.100000000000001" customHeight="1" x14ac:dyDescent="0.25">
      <c r="A127" s="211" t="s">
        <v>180</v>
      </c>
      <c r="B127" s="212"/>
      <c r="C127" s="220" t="s">
        <v>190</v>
      </c>
      <c r="D127" s="221"/>
      <c r="E127" s="221"/>
      <c r="F127" s="222"/>
      <c r="G127" s="223"/>
      <c r="H127" s="223"/>
      <c r="I127" s="221"/>
      <c r="J127" s="221"/>
      <c r="K127" s="222"/>
      <c r="L127" s="223"/>
      <c r="M127" s="223"/>
      <c r="N127" s="221"/>
      <c r="O127" s="221"/>
      <c r="P127" s="222"/>
      <c r="Q127" s="222"/>
      <c r="R127" s="215"/>
      <c r="S127" s="215"/>
      <c r="T127" s="215"/>
      <c r="U127" s="215"/>
      <c r="V127" s="215"/>
      <c r="W127" s="215"/>
      <c r="X127" s="221"/>
      <c r="Y127" s="221"/>
      <c r="Z127" s="222"/>
      <c r="AA127" s="223"/>
      <c r="AB127" s="223"/>
      <c r="AC127" s="221"/>
      <c r="AD127" s="221"/>
      <c r="AE127" s="222"/>
      <c r="AF127" s="223"/>
      <c r="AG127" s="223"/>
      <c r="AH127" s="221"/>
      <c r="AI127" s="221"/>
      <c r="AJ127" s="222"/>
      <c r="AK127" s="222"/>
      <c r="AL127" s="104"/>
      <c r="AM127" s="104"/>
    </row>
    <row r="128" spans="1:39" s="81" customFormat="1" ht="45" customHeight="1" x14ac:dyDescent="0.25">
      <c r="A128" s="213" t="s">
        <v>183</v>
      </c>
      <c r="B128" s="214"/>
      <c r="C128" s="224" t="s">
        <v>187</v>
      </c>
      <c r="D128" s="221"/>
      <c r="E128" s="221"/>
      <c r="F128" s="222"/>
      <c r="G128" s="223"/>
      <c r="H128" s="223"/>
      <c r="I128" s="221"/>
      <c r="J128" s="221"/>
      <c r="K128" s="222"/>
      <c r="L128" s="223"/>
      <c r="M128" s="223"/>
      <c r="N128" s="221"/>
      <c r="O128" s="221"/>
      <c r="P128" s="222"/>
      <c r="Q128" s="222"/>
      <c r="R128" s="215"/>
      <c r="S128" s="215"/>
      <c r="T128" s="215"/>
      <c r="U128" s="215"/>
      <c r="V128" s="215"/>
      <c r="W128" s="215"/>
      <c r="X128" s="221"/>
      <c r="Y128" s="221"/>
      <c r="Z128" s="222"/>
      <c r="AA128" s="223"/>
      <c r="AB128" s="223"/>
      <c r="AC128" s="221"/>
      <c r="AD128" s="221"/>
      <c r="AE128" s="222"/>
      <c r="AF128" s="223"/>
      <c r="AG128" s="223"/>
      <c r="AH128" s="221"/>
      <c r="AI128" s="221"/>
      <c r="AJ128" s="222"/>
      <c r="AK128" s="222"/>
      <c r="AL128" s="104"/>
      <c r="AM128" s="104"/>
    </row>
    <row r="129" spans="1:39" s="83" customFormat="1" ht="20.100000000000001" customHeight="1" thickBot="1" x14ac:dyDescent="0.3">
      <c r="C129" s="225" t="s">
        <v>184</v>
      </c>
      <c r="D129" s="225"/>
      <c r="E129" s="225"/>
      <c r="F129" s="225"/>
      <c r="G129" s="225"/>
      <c r="H129" s="225"/>
      <c r="I129" s="225"/>
      <c r="J129" s="225"/>
      <c r="K129" s="225"/>
      <c r="L129" s="225"/>
      <c r="M129" s="225"/>
      <c r="N129" s="225"/>
      <c r="O129" s="225"/>
      <c r="P129" s="225"/>
      <c r="Q129" s="225"/>
      <c r="R129" s="226"/>
      <c r="S129" s="226"/>
      <c r="T129" s="105"/>
      <c r="U129" s="105"/>
      <c r="V129" s="105"/>
      <c r="W129" s="209"/>
      <c r="X129" s="209"/>
      <c r="Y129" s="209"/>
      <c r="Z129" s="209"/>
      <c r="AA129" s="209"/>
      <c r="AB129" s="209"/>
      <c r="AC129" s="209"/>
      <c r="AD129" s="209"/>
      <c r="AE129" s="209"/>
      <c r="AF129" s="209"/>
      <c r="AG129" s="209"/>
      <c r="AH129" s="209"/>
      <c r="AI129" s="209"/>
      <c r="AJ129" s="209"/>
      <c r="AK129" s="209"/>
      <c r="AL129" s="209"/>
      <c r="AM129" s="209"/>
    </row>
    <row r="130" spans="1:39" ht="12.75" customHeight="1" thickBot="1" x14ac:dyDescent="0.25">
      <c r="A130" s="233" t="s">
        <v>179</v>
      </c>
      <c r="B130" s="208"/>
      <c r="C130" s="241" t="s">
        <v>148</v>
      </c>
      <c r="D130" s="238" t="s">
        <v>0</v>
      </c>
      <c r="E130" s="239"/>
      <c r="F130" s="239"/>
      <c r="G130" s="239"/>
      <c r="H130" s="240"/>
      <c r="I130" s="238" t="s">
        <v>1</v>
      </c>
      <c r="J130" s="239"/>
      <c r="K130" s="239"/>
      <c r="L130" s="239"/>
      <c r="M130" s="240"/>
      <c r="N130" s="238" t="s">
        <v>2</v>
      </c>
      <c r="O130" s="239"/>
      <c r="P130" s="239"/>
      <c r="Q130" s="240"/>
      <c r="R130" s="81"/>
      <c r="S130" s="81"/>
      <c r="T130" s="104"/>
      <c r="U130" s="104"/>
      <c r="V130" s="104"/>
      <c r="W130" s="176"/>
      <c r="X130" s="177"/>
      <c r="Y130" s="177"/>
      <c r="Z130" s="177"/>
      <c r="AA130" s="177"/>
      <c r="AB130" s="177"/>
      <c r="AC130" s="177"/>
      <c r="AD130" s="177"/>
      <c r="AE130" s="177"/>
      <c r="AF130" s="177"/>
      <c r="AG130" s="177"/>
      <c r="AH130" s="177"/>
      <c r="AI130" s="177"/>
      <c r="AJ130" s="177"/>
      <c r="AK130" s="177"/>
      <c r="AL130" s="178"/>
      <c r="AM130" s="178"/>
    </row>
    <row r="131" spans="1:39" ht="12.75" thickBot="1" x14ac:dyDescent="0.25">
      <c r="A131" s="233"/>
      <c r="B131" s="208"/>
      <c r="C131" s="242"/>
      <c r="D131" s="238" t="s">
        <v>3</v>
      </c>
      <c r="E131" s="239"/>
      <c r="F131" s="240"/>
      <c r="G131" s="244" t="s">
        <v>4</v>
      </c>
      <c r="H131" s="245"/>
      <c r="I131" s="238" t="s">
        <v>3</v>
      </c>
      <c r="J131" s="239"/>
      <c r="K131" s="240"/>
      <c r="L131" s="244" t="s">
        <v>4</v>
      </c>
      <c r="M131" s="245"/>
      <c r="N131" s="234" t="s">
        <v>3</v>
      </c>
      <c r="O131" s="235"/>
      <c r="P131" s="236" t="s">
        <v>5</v>
      </c>
      <c r="Q131" s="237"/>
      <c r="R131" s="81"/>
      <c r="S131" s="81"/>
      <c r="T131" s="104"/>
      <c r="U131" s="104"/>
      <c r="V131" s="104"/>
      <c r="W131" s="176"/>
      <c r="X131" s="177"/>
      <c r="Y131" s="177"/>
      <c r="Z131" s="177"/>
      <c r="AA131" s="179"/>
      <c r="AB131" s="179"/>
      <c r="AC131" s="177"/>
      <c r="AD131" s="177"/>
      <c r="AE131" s="177"/>
      <c r="AF131" s="179"/>
      <c r="AG131" s="179"/>
      <c r="AH131" s="180"/>
      <c r="AI131" s="180"/>
      <c r="AJ131" s="181"/>
      <c r="AK131" s="181"/>
      <c r="AL131" s="178"/>
      <c r="AM131" s="178"/>
    </row>
    <row r="132" spans="1:39" ht="12.75" thickBot="1" x14ac:dyDescent="0.25">
      <c r="A132" s="233"/>
      <c r="B132" s="208"/>
      <c r="C132" s="243"/>
      <c r="D132" s="51" t="s">
        <v>6</v>
      </c>
      <c r="E132" s="51" t="s">
        <v>150</v>
      </c>
      <c r="F132" s="52" t="s">
        <v>151</v>
      </c>
      <c r="G132" s="53" t="s">
        <v>6</v>
      </c>
      <c r="H132" s="53" t="s">
        <v>150</v>
      </c>
      <c r="I132" s="51" t="s">
        <v>6</v>
      </c>
      <c r="J132" s="51" t="s">
        <v>150</v>
      </c>
      <c r="K132" s="52" t="s">
        <v>151</v>
      </c>
      <c r="L132" s="53" t="s">
        <v>6</v>
      </c>
      <c r="M132" s="53" t="s">
        <v>150</v>
      </c>
      <c r="N132" s="51" t="s">
        <v>6</v>
      </c>
      <c r="O132" s="51" t="s">
        <v>150</v>
      </c>
      <c r="P132" s="52" t="s">
        <v>6</v>
      </c>
      <c r="Q132" s="52" t="s">
        <v>150</v>
      </c>
      <c r="R132" s="82"/>
      <c r="S132" s="82"/>
      <c r="T132" s="105"/>
      <c r="U132" s="105"/>
      <c r="V132" s="105"/>
      <c r="W132" s="176"/>
      <c r="X132" s="182"/>
      <c r="Y132" s="182"/>
      <c r="Z132" s="183"/>
      <c r="AA132" s="184"/>
      <c r="AB132" s="184"/>
      <c r="AC132" s="182"/>
      <c r="AD132" s="182"/>
      <c r="AE132" s="183"/>
      <c r="AF132" s="184"/>
      <c r="AG132" s="184"/>
      <c r="AH132" s="182"/>
      <c r="AI132" s="182"/>
      <c r="AJ132" s="183"/>
      <c r="AK132" s="183"/>
      <c r="AL132" s="178"/>
      <c r="AM132" s="178"/>
    </row>
    <row r="133" spans="1:39" x14ac:dyDescent="0.2">
      <c r="A133" s="210"/>
      <c r="C133" s="55" t="s">
        <v>31</v>
      </c>
      <c r="D133" s="56">
        <v>127259</v>
      </c>
      <c r="E133" s="57">
        <v>2527</v>
      </c>
      <c r="F133" s="58">
        <v>1.2</v>
      </c>
      <c r="G133" s="59">
        <v>1</v>
      </c>
      <c r="H133" s="59"/>
      <c r="I133" s="56">
        <v>7870932</v>
      </c>
      <c r="J133" s="57">
        <v>250</v>
      </c>
      <c r="K133" s="58">
        <v>0</v>
      </c>
      <c r="L133" s="59">
        <v>1</v>
      </c>
      <c r="M133" s="59"/>
      <c r="N133" s="56">
        <v>-7743673</v>
      </c>
      <c r="O133" s="57">
        <v>2539</v>
      </c>
      <c r="P133" s="63">
        <v>0</v>
      </c>
      <c r="Q133" s="63">
        <v>0</v>
      </c>
      <c r="R133" s="83"/>
      <c r="S133" s="83"/>
      <c r="T133" s="106"/>
      <c r="U133" s="106"/>
      <c r="V133" s="106"/>
      <c r="W133" s="185"/>
      <c r="X133" s="186"/>
      <c r="Y133" s="186"/>
      <c r="Z133" s="187"/>
      <c r="AA133" s="188"/>
      <c r="AB133" s="188"/>
      <c r="AC133" s="186"/>
      <c r="AD133" s="186"/>
      <c r="AE133" s="187"/>
      <c r="AF133" s="188"/>
      <c r="AG133" s="188"/>
      <c r="AH133" s="186"/>
      <c r="AI133" s="186"/>
      <c r="AJ133" s="189"/>
      <c r="AK133" s="189"/>
      <c r="AL133" s="178"/>
      <c r="AM133" s="178"/>
    </row>
    <row r="134" spans="1:39" x14ac:dyDescent="0.2">
      <c r="C134" s="64" t="s">
        <v>32</v>
      </c>
      <c r="D134" s="65">
        <v>48927</v>
      </c>
      <c r="E134" s="66">
        <v>1797</v>
      </c>
      <c r="F134" s="67">
        <v>2.2000000000000002</v>
      </c>
      <c r="G134" s="68">
        <v>0.38500000000000001</v>
      </c>
      <c r="H134" s="68">
        <v>1.2E-2</v>
      </c>
      <c r="I134" s="65">
        <v>4009822</v>
      </c>
      <c r="J134" s="66">
        <v>11425</v>
      </c>
      <c r="K134" s="67">
        <v>0.2</v>
      </c>
      <c r="L134" s="68">
        <v>0.50900000000000001</v>
      </c>
      <c r="M134" s="68">
        <v>1E-3</v>
      </c>
      <c r="N134" s="65">
        <v>-3960895</v>
      </c>
      <c r="O134" s="66">
        <v>11566</v>
      </c>
      <c r="P134" s="67">
        <v>-12.5</v>
      </c>
      <c r="Q134" s="67">
        <v>1.2</v>
      </c>
      <c r="R134" s="83"/>
      <c r="S134" s="83"/>
      <c r="T134" s="106"/>
      <c r="U134" s="106"/>
      <c r="V134" s="106"/>
      <c r="W134" s="185"/>
      <c r="X134" s="186"/>
      <c r="Y134" s="186"/>
      <c r="Z134" s="187"/>
      <c r="AA134" s="188"/>
      <c r="AB134" s="188"/>
      <c r="AC134" s="186"/>
      <c r="AD134" s="186"/>
      <c r="AE134" s="187"/>
      <c r="AF134" s="188"/>
      <c r="AG134" s="188"/>
      <c r="AH134" s="186"/>
      <c r="AI134" s="186"/>
      <c r="AJ134" s="187"/>
      <c r="AK134" s="187"/>
      <c r="AL134" s="178"/>
      <c r="AM134" s="178"/>
    </row>
    <row r="135" spans="1:39" x14ac:dyDescent="0.2">
      <c r="C135" s="55" t="s">
        <v>33</v>
      </c>
      <c r="D135" s="56">
        <v>78332</v>
      </c>
      <c r="E135" s="57">
        <v>2522</v>
      </c>
      <c r="F135" s="58">
        <v>2</v>
      </c>
      <c r="G135" s="59">
        <v>0.61599999999999999</v>
      </c>
      <c r="H135" s="59">
        <v>1.6E-2</v>
      </c>
      <c r="I135" s="56">
        <v>3861110</v>
      </c>
      <c r="J135" s="57">
        <v>11444</v>
      </c>
      <c r="K135" s="58">
        <v>0.2</v>
      </c>
      <c r="L135" s="59">
        <v>0.49099999999999999</v>
      </c>
      <c r="M135" s="59">
        <v>1E-3</v>
      </c>
      <c r="N135" s="56">
        <v>-3782778</v>
      </c>
      <c r="O135" s="57">
        <v>11719</v>
      </c>
      <c r="P135" s="58">
        <v>12.5</v>
      </c>
      <c r="Q135" s="58">
        <v>1.6</v>
      </c>
      <c r="R135" s="83"/>
      <c r="S135" s="83"/>
      <c r="T135" s="106"/>
      <c r="U135" s="106"/>
      <c r="V135" s="106"/>
      <c r="W135" s="185"/>
      <c r="X135" s="186"/>
      <c r="Y135" s="186"/>
      <c r="Z135" s="187"/>
      <c r="AA135" s="188"/>
      <c r="AB135" s="188"/>
      <c r="AC135" s="186"/>
      <c r="AD135" s="186"/>
      <c r="AE135" s="187"/>
      <c r="AF135" s="188"/>
      <c r="AG135" s="188"/>
      <c r="AH135" s="186"/>
      <c r="AI135" s="186"/>
      <c r="AJ135" s="187"/>
      <c r="AK135" s="187"/>
      <c r="AL135" s="178"/>
      <c r="AM135" s="178"/>
    </row>
    <row r="136" spans="1:39" x14ac:dyDescent="0.2">
      <c r="C136" s="64" t="s">
        <v>34</v>
      </c>
      <c r="D136" s="65">
        <v>38360</v>
      </c>
      <c r="E136" s="66">
        <v>1814</v>
      </c>
      <c r="F136" s="67">
        <v>2.9</v>
      </c>
      <c r="G136" s="68">
        <v>0.30099999999999999</v>
      </c>
      <c r="H136" s="68">
        <v>1.2999999999999999E-2</v>
      </c>
      <c r="I136" s="65">
        <v>1821170</v>
      </c>
      <c r="J136" s="66">
        <v>9296</v>
      </c>
      <c r="K136" s="67">
        <v>0.3</v>
      </c>
      <c r="L136" s="68">
        <v>0.23100000000000001</v>
      </c>
      <c r="M136" s="68">
        <v>1E-3</v>
      </c>
      <c r="N136" s="65">
        <v>-1782810</v>
      </c>
      <c r="O136" s="66">
        <v>9471</v>
      </c>
      <c r="P136" s="67">
        <v>7</v>
      </c>
      <c r="Q136" s="67">
        <v>1.3</v>
      </c>
      <c r="R136" s="83"/>
      <c r="S136" s="83"/>
      <c r="T136" s="106"/>
      <c r="U136" s="106"/>
      <c r="V136" s="106"/>
      <c r="W136" s="185"/>
      <c r="X136" s="186"/>
      <c r="Y136" s="186"/>
      <c r="Z136" s="187"/>
      <c r="AA136" s="188"/>
      <c r="AB136" s="188"/>
      <c r="AC136" s="186"/>
      <c r="AD136" s="186"/>
      <c r="AE136" s="187"/>
      <c r="AF136" s="188"/>
      <c r="AG136" s="188"/>
      <c r="AH136" s="186"/>
      <c r="AI136" s="186"/>
      <c r="AJ136" s="187"/>
      <c r="AK136" s="187"/>
      <c r="AL136" s="178"/>
      <c r="AM136" s="178"/>
    </row>
    <row r="137" spans="1:39" x14ac:dyDescent="0.2">
      <c r="C137" s="55"/>
      <c r="D137" s="56"/>
      <c r="E137" s="57"/>
      <c r="F137" s="58"/>
      <c r="G137" s="59"/>
      <c r="H137" s="59"/>
      <c r="I137" s="56"/>
      <c r="J137" s="57"/>
      <c r="K137" s="58"/>
      <c r="L137" s="59"/>
      <c r="M137" s="59"/>
      <c r="N137" s="56"/>
      <c r="O137" s="57"/>
      <c r="P137" s="58"/>
      <c r="Q137" s="58"/>
      <c r="R137" s="83"/>
      <c r="S137" s="83"/>
      <c r="T137" s="106"/>
      <c r="U137" s="106"/>
      <c r="V137" s="106"/>
      <c r="W137" s="185"/>
      <c r="X137" s="186"/>
      <c r="Y137" s="186"/>
      <c r="Z137" s="187"/>
      <c r="AA137" s="188"/>
      <c r="AB137" s="188"/>
      <c r="AC137" s="186"/>
      <c r="AD137" s="186"/>
      <c r="AE137" s="187"/>
      <c r="AF137" s="188"/>
      <c r="AG137" s="188"/>
      <c r="AH137" s="186"/>
      <c r="AI137" s="186"/>
      <c r="AJ137" s="187"/>
      <c r="AK137" s="187"/>
      <c r="AL137" s="178"/>
      <c r="AM137" s="178"/>
    </row>
    <row r="138" spans="1:39" x14ac:dyDescent="0.2">
      <c r="C138" s="64" t="s">
        <v>35</v>
      </c>
      <c r="D138" s="65">
        <v>69582</v>
      </c>
      <c r="E138" s="66">
        <v>2470</v>
      </c>
      <c r="F138" s="67">
        <v>2.2000000000000002</v>
      </c>
      <c r="G138" s="68">
        <v>1</v>
      </c>
      <c r="H138" s="68"/>
      <c r="I138" s="65">
        <v>1932321</v>
      </c>
      <c r="J138" s="66">
        <v>7298</v>
      </c>
      <c r="K138" s="67">
        <v>0.2</v>
      </c>
      <c r="L138" s="68">
        <v>1</v>
      </c>
      <c r="M138" s="68"/>
      <c r="N138" s="65">
        <v>-1862739</v>
      </c>
      <c r="O138" s="66">
        <v>7705</v>
      </c>
      <c r="P138" s="72">
        <v>0</v>
      </c>
      <c r="Q138" s="72">
        <v>0</v>
      </c>
      <c r="R138" s="83"/>
      <c r="S138" s="83"/>
      <c r="T138" s="106"/>
      <c r="U138" s="106"/>
      <c r="V138" s="106"/>
      <c r="W138" s="185"/>
      <c r="X138" s="186"/>
      <c r="Y138" s="186"/>
      <c r="Z138" s="187"/>
      <c r="AA138" s="188"/>
      <c r="AB138" s="188"/>
      <c r="AC138" s="186"/>
      <c r="AD138" s="186"/>
      <c r="AE138" s="187"/>
      <c r="AF138" s="188"/>
      <c r="AG138" s="188"/>
      <c r="AH138" s="186"/>
      <c r="AI138" s="186"/>
      <c r="AJ138" s="189"/>
      <c r="AK138" s="189"/>
      <c r="AL138" s="178"/>
      <c r="AM138" s="178"/>
    </row>
    <row r="139" spans="1:39" x14ac:dyDescent="0.2">
      <c r="C139" s="55" t="s">
        <v>34</v>
      </c>
      <c r="D139" s="56">
        <v>34377</v>
      </c>
      <c r="E139" s="57">
        <v>1767</v>
      </c>
      <c r="F139" s="58">
        <v>3.1</v>
      </c>
      <c r="G139" s="59">
        <v>0.49399999999999999</v>
      </c>
      <c r="H139" s="59">
        <v>1.7999999999999999E-2</v>
      </c>
      <c r="I139" s="56">
        <v>888764</v>
      </c>
      <c r="J139" s="57">
        <v>6782</v>
      </c>
      <c r="K139" s="58">
        <v>0.5</v>
      </c>
      <c r="L139" s="59">
        <v>0.46</v>
      </c>
      <c r="M139" s="59">
        <v>3.0000000000000001E-3</v>
      </c>
      <c r="N139" s="56">
        <v>-854387</v>
      </c>
      <c r="O139" s="57">
        <v>7009</v>
      </c>
      <c r="P139" s="63">
        <v>3.4</v>
      </c>
      <c r="Q139" s="63">
        <v>1.9</v>
      </c>
      <c r="R139" s="83"/>
      <c r="S139" s="83"/>
      <c r="T139" s="106"/>
      <c r="U139" s="106"/>
      <c r="V139" s="106"/>
      <c r="W139" s="185"/>
      <c r="X139" s="186"/>
      <c r="Y139" s="186"/>
      <c r="Z139" s="187"/>
      <c r="AA139" s="188"/>
      <c r="AB139" s="188"/>
      <c r="AC139" s="186"/>
      <c r="AD139" s="186"/>
      <c r="AE139" s="187"/>
      <c r="AF139" s="188"/>
      <c r="AG139" s="188"/>
      <c r="AH139" s="186"/>
      <c r="AI139" s="186"/>
      <c r="AJ139" s="189"/>
      <c r="AK139" s="189"/>
      <c r="AL139" s="178"/>
      <c r="AM139" s="178"/>
    </row>
    <row r="140" spans="1:39" x14ac:dyDescent="0.2">
      <c r="C140" s="64" t="s">
        <v>36</v>
      </c>
      <c r="D140" s="69">
        <v>749</v>
      </c>
      <c r="E140" s="70">
        <v>298</v>
      </c>
      <c r="F140" s="72">
        <v>24.2</v>
      </c>
      <c r="G140" s="71">
        <v>1</v>
      </c>
      <c r="H140" s="71"/>
      <c r="I140" s="65">
        <v>87390</v>
      </c>
      <c r="J140" s="66">
        <v>3260</v>
      </c>
      <c r="K140" s="67">
        <v>2.2999999999999998</v>
      </c>
      <c r="L140" s="68">
        <v>1</v>
      </c>
      <c r="M140" s="68"/>
      <c r="N140" s="65">
        <v>-86641</v>
      </c>
      <c r="O140" s="66">
        <v>3274</v>
      </c>
      <c r="P140" s="72">
        <v>0</v>
      </c>
      <c r="Q140" s="72">
        <v>0</v>
      </c>
      <c r="R140" s="83"/>
      <c r="S140" s="83"/>
      <c r="T140" s="106"/>
      <c r="U140" s="106"/>
      <c r="V140" s="106"/>
      <c r="W140" s="185"/>
      <c r="X140" s="190"/>
      <c r="Y140" s="190"/>
      <c r="Z140" s="189"/>
      <c r="AA140" s="191"/>
      <c r="AB140" s="191"/>
      <c r="AC140" s="186"/>
      <c r="AD140" s="186"/>
      <c r="AE140" s="187"/>
      <c r="AF140" s="188"/>
      <c r="AG140" s="188"/>
      <c r="AH140" s="186"/>
      <c r="AI140" s="186"/>
      <c r="AJ140" s="189"/>
      <c r="AK140" s="189"/>
      <c r="AL140" s="178"/>
      <c r="AM140" s="178"/>
    </row>
    <row r="141" spans="1:39" x14ac:dyDescent="0.2">
      <c r="C141" s="55" t="s">
        <v>34</v>
      </c>
      <c r="D141" s="60">
        <v>177</v>
      </c>
      <c r="E141" s="61">
        <v>138</v>
      </c>
      <c r="F141" s="63">
        <v>47.6</v>
      </c>
      <c r="G141" s="62">
        <v>0.23599999999999999</v>
      </c>
      <c r="H141" s="62">
        <v>0.159</v>
      </c>
      <c r="I141" s="56">
        <v>22841</v>
      </c>
      <c r="J141" s="57">
        <v>1478</v>
      </c>
      <c r="K141" s="58">
        <v>3.9</v>
      </c>
      <c r="L141" s="59">
        <v>0.26100000000000001</v>
      </c>
      <c r="M141" s="59">
        <v>1.4E-2</v>
      </c>
      <c r="N141" s="56">
        <v>-22664</v>
      </c>
      <c r="O141" s="57">
        <v>1484</v>
      </c>
      <c r="P141" s="63">
        <v>-2.5</v>
      </c>
      <c r="Q141" s="63">
        <v>16</v>
      </c>
      <c r="R141" s="83"/>
      <c r="S141" s="83"/>
      <c r="T141" s="106"/>
      <c r="U141" s="106"/>
      <c r="V141" s="106"/>
      <c r="W141" s="185"/>
      <c r="X141" s="190"/>
      <c r="Y141" s="190"/>
      <c r="Z141" s="189"/>
      <c r="AA141" s="191"/>
      <c r="AB141" s="191"/>
      <c r="AC141" s="186"/>
      <c r="AD141" s="186"/>
      <c r="AE141" s="187"/>
      <c r="AF141" s="188"/>
      <c r="AG141" s="188"/>
      <c r="AH141" s="186"/>
      <c r="AI141" s="186"/>
      <c r="AJ141" s="189"/>
      <c r="AK141" s="189"/>
      <c r="AL141" s="178"/>
      <c r="AM141" s="178"/>
    </row>
    <row r="142" spans="1:39" x14ac:dyDescent="0.2">
      <c r="C142" s="64" t="s">
        <v>37</v>
      </c>
      <c r="D142" s="69">
        <v>971</v>
      </c>
      <c r="E142" s="70">
        <v>354</v>
      </c>
      <c r="F142" s="72">
        <v>22.1</v>
      </c>
      <c r="G142" s="71">
        <v>1</v>
      </c>
      <c r="H142" s="71"/>
      <c r="I142" s="65">
        <v>110845</v>
      </c>
      <c r="J142" s="66">
        <v>4012</v>
      </c>
      <c r="K142" s="67">
        <v>2.2000000000000002</v>
      </c>
      <c r="L142" s="68">
        <v>1</v>
      </c>
      <c r="M142" s="68"/>
      <c r="N142" s="65">
        <v>-109874</v>
      </c>
      <c r="O142" s="66">
        <v>4028</v>
      </c>
      <c r="P142" s="72">
        <v>0</v>
      </c>
      <c r="Q142" s="72">
        <v>0</v>
      </c>
      <c r="R142" s="83"/>
      <c r="S142" s="83"/>
      <c r="T142" s="106"/>
      <c r="U142" s="106"/>
      <c r="V142" s="106"/>
      <c r="W142" s="185"/>
      <c r="X142" s="190"/>
      <c r="Y142" s="190"/>
      <c r="Z142" s="189"/>
      <c r="AA142" s="191"/>
      <c r="AB142" s="191"/>
      <c r="AC142" s="186"/>
      <c r="AD142" s="186"/>
      <c r="AE142" s="187"/>
      <c r="AF142" s="188"/>
      <c r="AG142" s="188"/>
      <c r="AH142" s="186"/>
      <c r="AI142" s="186"/>
      <c r="AJ142" s="189"/>
      <c r="AK142" s="189"/>
      <c r="AL142" s="178"/>
      <c r="AM142" s="178"/>
    </row>
    <row r="143" spans="1:39" x14ac:dyDescent="0.2">
      <c r="C143" s="55" t="s">
        <v>34</v>
      </c>
      <c r="D143" s="60">
        <v>437</v>
      </c>
      <c r="E143" s="61">
        <v>171</v>
      </c>
      <c r="F143" s="63">
        <v>23.7</v>
      </c>
      <c r="G143" s="62">
        <v>0.45</v>
      </c>
      <c r="H143" s="62">
        <v>6.3E-2</v>
      </c>
      <c r="I143" s="56">
        <v>48698</v>
      </c>
      <c r="J143" s="57">
        <v>2104</v>
      </c>
      <c r="K143" s="58">
        <v>2.6</v>
      </c>
      <c r="L143" s="59">
        <v>0.439</v>
      </c>
      <c r="M143" s="59">
        <v>0.01</v>
      </c>
      <c r="N143" s="56">
        <v>-48261</v>
      </c>
      <c r="O143" s="57">
        <v>2111</v>
      </c>
      <c r="P143" s="63">
        <v>1.1000000000000001</v>
      </c>
      <c r="Q143" s="63">
        <v>6.4</v>
      </c>
      <c r="R143" s="83"/>
      <c r="S143" s="83"/>
      <c r="T143" s="106"/>
      <c r="U143" s="106"/>
      <c r="V143" s="106"/>
      <c r="W143" s="185"/>
      <c r="X143" s="190"/>
      <c r="Y143" s="190"/>
      <c r="Z143" s="189"/>
      <c r="AA143" s="191"/>
      <c r="AB143" s="191"/>
      <c r="AC143" s="186"/>
      <c r="AD143" s="186"/>
      <c r="AE143" s="187"/>
      <c r="AF143" s="188"/>
      <c r="AG143" s="188"/>
      <c r="AH143" s="186"/>
      <c r="AI143" s="186"/>
      <c r="AJ143" s="189"/>
      <c r="AK143" s="189"/>
      <c r="AL143" s="178"/>
      <c r="AM143" s="178"/>
    </row>
    <row r="144" spans="1:39" x14ac:dyDescent="0.2">
      <c r="C144" s="64" t="s">
        <v>38</v>
      </c>
      <c r="D144" s="69">
        <v>259</v>
      </c>
      <c r="E144" s="70">
        <v>157</v>
      </c>
      <c r="F144" s="72">
        <v>36.9</v>
      </c>
      <c r="G144" s="71">
        <v>1</v>
      </c>
      <c r="H144" s="71"/>
      <c r="I144" s="65">
        <v>79051</v>
      </c>
      <c r="J144" s="66">
        <v>2880</v>
      </c>
      <c r="K144" s="67">
        <v>2.2000000000000002</v>
      </c>
      <c r="L144" s="68">
        <v>1</v>
      </c>
      <c r="M144" s="68"/>
      <c r="N144" s="65">
        <v>-78792</v>
      </c>
      <c r="O144" s="66">
        <v>2884</v>
      </c>
      <c r="P144" s="72">
        <v>0</v>
      </c>
      <c r="Q144" s="72">
        <v>0</v>
      </c>
      <c r="R144" s="83"/>
      <c r="S144" s="83"/>
      <c r="T144" s="106"/>
      <c r="U144" s="106"/>
      <c r="V144" s="106"/>
      <c r="W144" s="185"/>
      <c r="X144" s="190"/>
      <c r="Y144" s="190"/>
      <c r="Z144" s="189"/>
      <c r="AA144" s="191"/>
      <c r="AB144" s="191"/>
      <c r="AC144" s="186"/>
      <c r="AD144" s="186"/>
      <c r="AE144" s="187"/>
      <c r="AF144" s="188"/>
      <c r="AG144" s="188"/>
      <c r="AH144" s="186"/>
      <c r="AI144" s="186"/>
      <c r="AJ144" s="189"/>
      <c r="AK144" s="189"/>
      <c r="AL144" s="178"/>
      <c r="AM144" s="178"/>
    </row>
    <row r="145" spans="3:39" x14ac:dyDescent="0.2">
      <c r="C145" s="55" t="s">
        <v>34</v>
      </c>
      <c r="D145" s="60">
        <v>82</v>
      </c>
      <c r="E145" s="61">
        <v>133</v>
      </c>
      <c r="F145" s="63">
        <v>98.6</v>
      </c>
      <c r="G145" s="62">
        <v>0.317</v>
      </c>
      <c r="H145" s="62">
        <v>0.47599999999999998</v>
      </c>
      <c r="I145" s="56">
        <v>27803</v>
      </c>
      <c r="J145" s="57">
        <v>1271</v>
      </c>
      <c r="K145" s="58">
        <v>2.8</v>
      </c>
      <c r="L145" s="59">
        <v>0.35199999999999998</v>
      </c>
      <c r="M145" s="59">
        <v>0.01</v>
      </c>
      <c r="N145" s="56">
        <v>-27721</v>
      </c>
      <c r="O145" s="57">
        <v>1278</v>
      </c>
      <c r="P145" s="63">
        <v>-3.5</v>
      </c>
      <c r="Q145" s="63">
        <v>47.7</v>
      </c>
      <c r="R145" s="83"/>
      <c r="S145" s="83"/>
      <c r="T145" s="106"/>
      <c r="U145" s="106"/>
      <c r="V145" s="106"/>
      <c r="W145" s="185"/>
      <c r="X145" s="190"/>
      <c r="Y145" s="190"/>
      <c r="Z145" s="189"/>
      <c r="AA145" s="191"/>
      <c r="AB145" s="191"/>
      <c r="AC145" s="186"/>
      <c r="AD145" s="186"/>
      <c r="AE145" s="187"/>
      <c r="AF145" s="188"/>
      <c r="AG145" s="188"/>
      <c r="AH145" s="186"/>
      <c r="AI145" s="186"/>
      <c r="AJ145" s="189"/>
      <c r="AK145" s="189"/>
      <c r="AL145" s="178"/>
      <c r="AM145" s="178"/>
    </row>
    <row r="146" spans="3:39" x14ac:dyDescent="0.2">
      <c r="C146" s="64" t="s">
        <v>39</v>
      </c>
      <c r="D146" s="69">
        <v>132</v>
      </c>
      <c r="E146" s="70">
        <v>86</v>
      </c>
      <c r="F146" s="72">
        <v>39.4</v>
      </c>
      <c r="G146" s="71">
        <v>1</v>
      </c>
      <c r="H146" s="71"/>
      <c r="I146" s="65">
        <v>18092</v>
      </c>
      <c r="J146" s="66">
        <v>1484</v>
      </c>
      <c r="K146" s="67">
        <v>5</v>
      </c>
      <c r="L146" s="68">
        <v>1</v>
      </c>
      <c r="M146" s="68"/>
      <c r="N146" s="65">
        <v>-17960</v>
      </c>
      <c r="O146" s="66">
        <v>1486</v>
      </c>
      <c r="P146" s="72">
        <v>0</v>
      </c>
      <c r="Q146" s="72">
        <v>0</v>
      </c>
      <c r="R146" s="83"/>
      <c r="S146" s="83"/>
      <c r="T146" s="106"/>
      <c r="U146" s="106"/>
      <c r="V146" s="106"/>
      <c r="W146" s="185"/>
      <c r="X146" s="190"/>
      <c r="Y146" s="190"/>
      <c r="Z146" s="189"/>
      <c r="AA146" s="191"/>
      <c r="AB146" s="191"/>
      <c r="AC146" s="186"/>
      <c r="AD146" s="186"/>
      <c r="AE146" s="187"/>
      <c r="AF146" s="188"/>
      <c r="AG146" s="188"/>
      <c r="AH146" s="186"/>
      <c r="AI146" s="186"/>
      <c r="AJ146" s="189"/>
      <c r="AK146" s="189"/>
      <c r="AL146" s="178"/>
      <c r="AM146" s="178"/>
    </row>
    <row r="147" spans="3:39" x14ac:dyDescent="0.2">
      <c r="C147" s="55" t="s">
        <v>34</v>
      </c>
      <c r="D147" s="60">
        <v>38</v>
      </c>
      <c r="E147" s="61">
        <v>44</v>
      </c>
      <c r="F147" s="63">
        <v>71</v>
      </c>
      <c r="G147" s="62">
        <v>0.28799999999999998</v>
      </c>
      <c r="H147" s="62">
        <v>0.28000000000000003</v>
      </c>
      <c r="I147" s="56">
        <v>5402</v>
      </c>
      <c r="J147" s="57">
        <v>712</v>
      </c>
      <c r="K147" s="58">
        <v>8</v>
      </c>
      <c r="L147" s="59">
        <v>0.29899999999999999</v>
      </c>
      <c r="M147" s="59">
        <v>3.1E-2</v>
      </c>
      <c r="N147" s="56">
        <v>-5364</v>
      </c>
      <c r="O147" s="57">
        <v>713</v>
      </c>
      <c r="P147" s="63">
        <v>-1.1000000000000001</v>
      </c>
      <c r="Q147" s="63">
        <v>28.2</v>
      </c>
      <c r="R147" s="83"/>
      <c r="S147" s="83"/>
      <c r="T147" s="106"/>
      <c r="U147" s="106"/>
      <c r="V147" s="106"/>
      <c r="W147" s="185"/>
      <c r="X147" s="190"/>
      <c r="Y147" s="190"/>
      <c r="Z147" s="189"/>
      <c r="AA147" s="191"/>
      <c r="AB147" s="191"/>
      <c r="AC147" s="186"/>
      <c r="AD147" s="186"/>
      <c r="AE147" s="187"/>
      <c r="AF147" s="188"/>
      <c r="AG147" s="188"/>
      <c r="AH147" s="190"/>
      <c r="AI147" s="190"/>
      <c r="AJ147" s="189"/>
      <c r="AK147" s="189"/>
      <c r="AL147" s="178"/>
      <c r="AM147" s="178"/>
    </row>
    <row r="148" spans="3:39" x14ac:dyDescent="0.2">
      <c r="C148" s="64" t="s">
        <v>40</v>
      </c>
      <c r="D148" s="69">
        <v>229</v>
      </c>
      <c r="E148" s="70">
        <v>96</v>
      </c>
      <c r="F148" s="72">
        <v>25.5</v>
      </c>
      <c r="G148" s="71">
        <v>1</v>
      </c>
      <c r="H148" s="71"/>
      <c r="I148" s="65">
        <v>21545</v>
      </c>
      <c r="J148" s="66">
        <v>1597</v>
      </c>
      <c r="K148" s="67">
        <v>4.5</v>
      </c>
      <c r="L148" s="68">
        <v>1</v>
      </c>
      <c r="M148" s="68"/>
      <c r="N148" s="65">
        <v>-21316</v>
      </c>
      <c r="O148" s="66">
        <v>1600</v>
      </c>
      <c r="P148" s="72">
        <v>0</v>
      </c>
      <c r="Q148" s="72">
        <v>0</v>
      </c>
      <c r="R148" s="83"/>
      <c r="S148" s="83"/>
      <c r="T148" s="106"/>
      <c r="U148" s="106"/>
      <c r="V148" s="106"/>
      <c r="W148" s="185"/>
      <c r="X148" s="190"/>
      <c r="Y148" s="190"/>
      <c r="Z148" s="189"/>
      <c r="AA148" s="191"/>
      <c r="AB148" s="191"/>
      <c r="AC148" s="186"/>
      <c r="AD148" s="186"/>
      <c r="AE148" s="187"/>
      <c r="AF148" s="188"/>
      <c r="AG148" s="188"/>
      <c r="AH148" s="186"/>
      <c r="AI148" s="186"/>
      <c r="AJ148" s="189"/>
      <c r="AK148" s="189"/>
      <c r="AL148" s="178"/>
      <c r="AM148" s="178"/>
    </row>
    <row r="149" spans="3:39" x14ac:dyDescent="0.2">
      <c r="C149" s="55" t="s">
        <v>34</v>
      </c>
      <c r="D149" s="60">
        <v>72</v>
      </c>
      <c r="E149" s="61">
        <v>68</v>
      </c>
      <c r="F149" s="63">
        <v>57.2</v>
      </c>
      <c r="G149" s="62">
        <v>0.314</v>
      </c>
      <c r="H149" s="62">
        <v>0.26500000000000001</v>
      </c>
      <c r="I149" s="56">
        <v>2833</v>
      </c>
      <c r="J149" s="57">
        <v>488</v>
      </c>
      <c r="K149" s="58">
        <v>10.5</v>
      </c>
      <c r="L149" s="59">
        <v>0.13100000000000001</v>
      </c>
      <c r="M149" s="59">
        <v>0.02</v>
      </c>
      <c r="N149" s="56">
        <v>-2761</v>
      </c>
      <c r="O149" s="57">
        <v>493</v>
      </c>
      <c r="P149" s="63">
        <v>18.3</v>
      </c>
      <c r="Q149" s="63">
        <v>26.6</v>
      </c>
      <c r="R149" s="83"/>
      <c r="S149" s="83"/>
      <c r="T149" s="106"/>
      <c r="U149" s="106"/>
      <c r="V149" s="106"/>
      <c r="W149" s="185"/>
      <c r="X149" s="190"/>
      <c r="Y149" s="190"/>
      <c r="Z149" s="189"/>
      <c r="AA149" s="191"/>
      <c r="AB149" s="191"/>
      <c r="AC149" s="186"/>
      <c r="AD149" s="186"/>
      <c r="AE149" s="187"/>
      <c r="AF149" s="188"/>
      <c r="AG149" s="188"/>
      <c r="AH149" s="190"/>
      <c r="AI149" s="190"/>
      <c r="AJ149" s="189"/>
      <c r="AK149" s="189"/>
      <c r="AL149" s="178"/>
      <c r="AM149" s="178"/>
    </row>
    <row r="150" spans="3:39" x14ac:dyDescent="0.2">
      <c r="C150" s="64" t="s">
        <v>41</v>
      </c>
      <c r="D150" s="69">
        <v>13</v>
      </c>
      <c r="E150" s="70">
        <v>19</v>
      </c>
      <c r="F150" s="72">
        <v>90.8</v>
      </c>
      <c r="G150" s="71">
        <v>1</v>
      </c>
      <c r="H150" s="71"/>
      <c r="I150" s="65">
        <v>87743</v>
      </c>
      <c r="J150" s="66">
        <v>2807</v>
      </c>
      <c r="K150" s="67">
        <v>1.9</v>
      </c>
      <c r="L150" s="68">
        <v>1</v>
      </c>
      <c r="M150" s="68"/>
      <c r="N150" s="65">
        <v>-87730</v>
      </c>
      <c r="O150" s="66">
        <v>2807</v>
      </c>
      <c r="P150" s="72">
        <v>0</v>
      </c>
      <c r="Q150" s="72">
        <v>0</v>
      </c>
      <c r="R150" s="83"/>
      <c r="S150" s="83"/>
      <c r="T150" s="106"/>
      <c r="U150" s="106"/>
      <c r="V150" s="106"/>
      <c r="W150" s="185"/>
      <c r="X150" s="190"/>
      <c r="Y150" s="190"/>
      <c r="Z150" s="189"/>
      <c r="AA150" s="191"/>
      <c r="AB150" s="191"/>
      <c r="AC150" s="186"/>
      <c r="AD150" s="186"/>
      <c r="AE150" s="187"/>
      <c r="AF150" s="188"/>
      <c r="AG150" s="188"/>
      <c r="AH150" s="186"/>
      <c r="AI150" s="186"/>
      <c r="AJ150" s="189"/>
      <c r="AK150" s="189"/>
      <c r="AL150" s="178"/>
      <c r="AM150" s="178"/>
    </row>
    <row r="151" spans="3:39" x14ac:dyDescent="0.2">
      <c r="C151" s="55" t="s">
        <v>34</v>
      </c>
      <c r="D151" s="60">
        <v>2</v>
      </c>
      <c r="E151" s="61">
        <v>4</v>
      </c>
      <c r="F151" s="63">
        <v>121.6</v>
      </c>
      <c r="G151" s="62">
        <v>0.154</v>
      </c>
      <c r="H151" s="62">
        <v>0.20499999999999999</v>
      </c>
      <c r="I151" s="56">
        <v>28984</v>
      </c>
      <c r="J151" s="57">
        <v>1499</v>
      </c>
      <c r="K151" s="58">
        <v>3.1</v>
      </c>
      <c r="L151" s="59">
        <v>0.33</v>
      </c>
      <c r="M151" s="59">
        <v>1.2999999999999999E-2</v>
      </c>
      <c r="N151" s="56">
        <v>-28982</v>
      </c>
      <c r="O151" s="57">
        <v>1499</v>
      </c>
      <c r="P151" s="63">
        <v>-17.600000000000001</v>
      </c>
      <c r="Q151" s="63">
        <v>20.5</v>
      </c>
      <c r="R151" s="83"/>
      <c r="S151" s="83"/>
      <c r="T151" s="106"/>
      <c r="U151" s="106"/>
      <c r="V151" s="106"/>
      <c r="W151" s="185"/>
      <c r="X151" s="190"/>
      <c r="Y151" s="190"/>
      <c r="Z151" s="189"/>
      <c r="AA151" s="191"/>
      <c r="AB151" s="191"/>
      <c r="AC151" s="186"/>
      <c r="AD151" s="186"/>
      <c r="AE151" s="187"/>
      <c r="AF151" s="188"/>
      <c r="AG151" s="188"/>
      <c r="AH151" s="186"/>
      <c r="AI151" s="186"/>
      <c r="AJ151" s="189"/>
      <c r="AK151" s="189"/>
      <c r="AL151" s="178"/>
      <c r="AM151" s="178"/>
    </row>
    <row r="152" spans="3:39" x14ac:dyDescent="0.2">
      <c r="C152" s="64" t="s">
        <v>42</v>
      </c>
      <c r="D152" s="69">
        <v>91</v>
      </c>
      <c r="E152" s="70">
        <v>87</v>
      </c>
      <c r="F152" s="72">
        <v>58</v>
      </c>
      <c r="G152" s="71">
        <v>1</v>
      </c>
      <c r="H152" s="71"/>
      <c r="I152" s="65">
        <v>4875</v>
      </c>
      <c r="J152" s="66">
        <v>608</v>
      </c>
      <c r="K152" s="67">
        <v>7.6</v>
      </c>
      <c r="L152" s="68">
        <v>1</v>
      </c>
      <c r="M152" s="68"/>
      <c r="N152" s="65">
        <v>-4784</v>
      </c>
      <c r="O152" s="66">
        <v>614</v>
      </c>
      <c r="P152" s="72">
        <v>0</v>
      </c>
      <c r="Q152" s="72">
        <v>0</v>
      </c>
      <c r="R152" s="83"/>
      <c r="S152" s="83"/>
      <c r="T152" s="106"/>
      <c r="U152" s="106"/>
      <c r="V152" s="106"/>
      <c r="W152" s="185"/>
      <c r="X152" s="190"/>
      <c r="Y152" s="190"/>
      <c r="Z152" s="189"/>
      <c r="AA152" s="191"/>
      <c r="AB152" s="191"/>
      <c r="AC152" s="186"/>
      <c r="AD152" s="186"/>
      <c r="AE152" s="187"/>
      <c r="AF152" s="188"/>
      <c r="AG152" s="188"/>
      <c r="AH152" s="186"/>
      <c r="AI152" s="186"/>
      <c r="AJ152" s="189"/>
      <c r="AK152" s="189"/>
      <c r="AL152" s="178"/>
      <c r="AM152" s="178"/>
    </row>
    <row r="153" spans="3:39" x14ac:dyDescent="0.2">
      <c r="C153" s="55" t="s">
        <v>34</v>
      </c>
      <c r="D153" s="60">
        <v>9</v>
      </c>
      <c r="E153" s="61">
        <v>17</v>
      </c>
      <c r="F153" s="63">
        <v>114.8</v>
      </c>
      <c r="G153" s="62">
        <v>9.9000000000000005E-2</v>
      </c>
      <c r="H153" s="62">
        <v>0.161</v>
      </c>
      <c r="I153" s="56">
        <v>712</v>
      </c>
      <c r="J153" s="57">
        <v>217</v>
      </c>
      <c r="K153" s="58">
        <v>18.5</v>
      </c>
      <c r="L153" s="59">
        <v>0.14599999999999999</v>
      </c>
      <c r="M153" s="59">
        <v>4.1000000000000002E-2</v>
      </c>
      <c r="N153" s="56">
        <v>-703</v>
      </c>
      <c r="O153" s="57">
        <v>218</v>
      </c>
      <c r="P153" s="63">
        <v>-4.7</v>
      </c>
      <c r="Q153" s="63">
        <v>16.600000000000001</v>
      </c>
      <c r="R153" s="83"/>
      <c r="S153" s="83"/>
      <c r="T153" s="106"/>
      <c r="U153" s="106"/>
      <c r="V153" s="106"/>
      <c r="W153" s="185"/>
      <c r="X153" s="190"/>
      <c r="Y153" s="190"/>
      <c r="Z153" s="189"/>
      <c r="AA153" s="191"/>
      <c r="AB153" s="191"/>
      <c r="AC153" s="190"/>
      <c r="AD153" s="190"/>
      <c r="AE153" s="189"/>
      <c r="AF153" s="191"/>
      <c r="AG153" s="191"/>
      <c r="AH153" s="190"/>
      <c r="AI153" s="190"/>
      <c r="AJ153" s="189"/>
      <c r="AK153" s="189"/>
      <c r="AL153" s="178"/>
      <c r="AM153" s="178"/>
    </row>
    <row r="154" spans="3:39" x14ac:dyDescent="0.2">
      <c r="C154" s="64" t="s">
        <v>43</v>
      </c>
      <c r="D154" s="69">
        <v>89</v>
      </c>
      <c r="E154" s="70">
        <v>75</v>
      </c>
      <c r="F154" s="72">
        <v>51</v>
      </c>
      <c r="G154" s="71">
        <v>1</v>
      </c>
      <c r="H154" s="71"/>
      <c r="I154" s="65">
        <v>5194</v>
      </c>
      <c r="J154" s="66">
        <v>665</v>
      </c>
      <c r="K154" s="67">
        <v>7.8</v>
      </c>
      <c r="L154" s="68">
        <v>1</v>
      </c>
      <c r="M154" s="68"/>
      <c r="N154" s="65">
        <v>-5105</v>
      </c>
      <c r="O154" s="66">
        <v>669</v>
      </c>
      <c r="P154" s="72">
        <v>0</v>
      </c>
      <c r="Q154" s="72">
        <v>0</v>
      </c>
      <c r="R154" s="83"/>
      <c r="S154" s="83"/>
      <c r="T154" s="106"/>
      <c r="U154" s="106"/>
      <c r="V154" s="106"/>
      <c r="W154" s="185"/>
      <c r="X154" s="190"/>
      <c r="Y154" s="190"/>
      <c r="Z154" s="189"/>
      <c r="AA154" s="191"/>
      <c r="AB154" s="191"/>
      <c r="AC154" s="186"/>
      <c r="AD154" s="186"/>
      <c r="AE154" s="187"/>
      <c r="AF154" s="188"/>
      <c r="AG154" s="188"/>
      <c r="AH154" s="186"/>
      <c r="AI154" s="186"/>
      <c r="AJ154" s="189"/>
      <c r="AK154" s="189"/>
      <c r="AL154" s="178"/>
      <c r="AM154" s="178"/>
    </row>
    <row r="155" spans="3:39" x14ac:dyDescent="0.2">
      <c r="C155" s="55" t="s">
        <v>34</v>
      </c>
      <c r="D155" s="60">
        <v>9</v>
      </c>
      <c r="E155" s="61">
        <v>12</v>
      </c>
      <c r="F155" s="63">
        <v>81.099999999999994</v>
      </c>
      <c r="G155" s="62">
        <v>0.10100000000000001</v>
      </c>
      <c r="H155" s="62">
        <v>0.105</v>
      </c>
      <c r="I155" s="56">
        <v>460</v>
      </c>
      <c r="J155" s="57">
        <v>142</v>
      </c>
      <c r="K155" s="58">
        <v>18.8</v>
      </c>
      <c r="L155" s="59">
        <v>8.8999999999999996E-2</v>
      </c>
      <c r="M155" s="59">
        <v>2.5000000000000001E-2</v>
      </c>
      <c r="N155" s="56">
        <v>-451</v>
      </c>
      <c r="O155" s="57">
        <v>143</v>
      </c>
      <c r="P155" s="63">
        <v>1.2</v>
      </c>
      <c r="Q155" s="63">
        <v>10.8</v>
      </c>
      <c r="R155" s="83"/>
      <c r="S155" s="83"/>
      <c r="T155" s="106"/>
      <c r="U155" s="106"/>
      <c r="V155" s="106"/>
      <c r="W155" s="185"/>
      <c r="X155" s="190"/>
      <c r="Y155" s="190"/>
      <c r="Z155" s="189"/>
      <c r="AA155" s="191"/>
      <c r="AB155" s="191"/>
      <c r="AC155" s="190"/>
      <c r="AD155" s="190"/>
      <c r="AE155" s="189"/>
      <c r="AF155" s="191"/>
      <c r="AG155" s="191"/>
      <c r="AH155" s="190"/>
      <c r="AI155" s="190"/>
      <c r="AJ155" s="189"/>
      <c r="AK155" s="189"/>
      <c r="AL155" s="178"/>
      <c r="AM155" s="178"/>
    </row>
    <row r="156" spans="3:39" x14ac:dyDescent="0.2">
      <c r="C156" s="64" t="s">
        <v>44</v>
      </c>
      <c r="D156" s="69">
        <v>20</v>
      </c>
      <c r="E156" s="70">
        <v>23</v>
      </c>
      <c r="F156" s="72">
        <v>69.900000000000006</v>
      </c>
      <c r="G156" s="71">
        <v>1</v>
      </c>
      <c r="H156" s="71"/>
      <c r="I156" s="65">
        <v>42634</v>
      </c>
      <c r="J156" s="66">
        <v>2120</v>
      </c>
      <c r="K156" s="67">
        <v>3</v>
      </c>
      <c r="L156" s="68">
        <v>1</v>
      </c>
      <c r="M156" s="68"/>
      <c r="N156" s="65">
        <v>-42614</v>
      </c>
      <c r="O156" s="66">
        <v>2120</v>
      </c>
      <c r="P156" s="72">
        <v>0</v>
      </c>
      <c r="Q156" s="72">
        <v>0</v>
      </c>
      <c r="R156" s="83"/>
      <c r="S156" s="83"/>
      <c r="T156" s="106"/>
      <c r="U156" s="106"/>
      <c r="V156" s="106"/>
      <c r="W156" s="185"/>
      <c r="X156" s="190"/>
      <c r="Y156" s="190"/>
      <c r="Z156" s="189"/>
      <c r="AA156" s="191"/>
      <c r="AB156" s="191"/>
      <c r="AC156" s="186"/>
      <c r="AD156" s="186"/>
      <c r="AE156" s="187"/>
      <c r="AF156" s="188"/>
      <c r="AG156" s="188"/>
      <c r="AH156" s="186"/>
      <c r="AI156" s="186"/>
      <c r="AJ156" s="189"/>
      <c r="AK156" s="189"/>
      <c r="AL156" s="178"/>
      <c r="AM156" s="178"/>
    </row>
    <row r="157" spans="3:39" x14ac:dyDescent="0.2">
      <c r="C157" s="55" t="s">
        <v>34</v>
      </c>
      <c r="D157" s="60">
        <v>0</v>
      </c>
      <c r="E157" s="61"/>
      <c r="F157" s="63"/>
      <c r="G157" s="62"/>
      <c r="H157" s="62"/>
      <c r="I157" s="56">
        <v>13483</v>
      </c>
      <c r="J157" s="57">
        <v>898</v>
      </c>
      <c r="K157" s="58">
        <v>4</v>
      </c>
      <c r="L157" s="59">
        <v>0.316</v>
      </c>
      <c r="M157" s="59">
        <v>1.4E-2</v>
      </c>
      <c r="N157" s="56">
        <v>-13483</v>
      </c>
      <c r="O157" s="57">
        <v>898</v>
      </c>
      <c r="P157" s="58">
        <v>-31.6</v>
      </c>
      <c r="Q157" s="58">
        <v>1.4</v>
      </c>
      <c r="R157" s="83"/>
      <c r="S157" s="83"/>
      <c r="T157" s="106"/>
      <c r="U157" s="106"/>
      <c r="V157" s="106"/>
      <c r="W157" s="185"/>
      <c r="X157" s="190"/>
      <c r="Y157" s="190"/>
      <c r="Z157" s="189"/>
      <c r="AA157" s="191"/>
      <c r="AB157" s="191"/>
      <c r="AC157" s="186"/>
      <c r="AD157" s="186"/>
      <c r="AE157" s="187"/>
      <c r="AF157" s="188"/>
      <c r="AG157" s="188"/>
      <c r="AH157" s="186"/>
      <c r="AI157" s="186"/>
      <c r="AJ157" s="187"/>
      <c r="AK157" s="187"/>
      <c r="AL157" s="178"/>
      <c r="AM157" s="178"/>
    </row>
    <row r="158" spans="3:39" x14ac:dyDescent="0.2">
      <c r="C158" s="64" t="s">
        <v>45</v>
      </c>
      <c r="D158" s="69">
        <v>318</v>
      </c>
      <c r="E158" s="70">
        <v>131</v>
      </c>
      <c r="F158" s="72">
        <v>25</v>
      </c>
      <c r="G158" s="71">
        <v>1</v>
      </c>
      <c r="H158" s="71"/>
      <c r="I158" s="65">
        <v>195619</v>
      </c>
      <c r="J158" s="66">
        <v>4132</v>
      </c>
      <c r="K158" s="67">
        <v>1.3</v>
      </c>
      <c r="L158" s="68">
        <v>1</v>
      </c>
      <c r="M158" s="68"/>
      <c r="N158" s="65">
        <v>-195301</v>
      </c>
      <c r="O158" s="66">
        <v>4134</v>
      </c>
      <c r="P158" s="72">
        <v>0</v>
      </c>
      <c r="Q158" s="72">
        <v>0</v>
      </c>
      <c r="R158" s="83"/>
      <c r="S158" s="83"/>
      <c r="T158" s="106"/>
      <c r="U158" s="106"/>
      <c r="V158" s="106"/>
      <c r="W158" s="185"/>
      <c r="X158" s="190"/>
      <c r="Y158" s="190"/>
      <c r="Z158" s="189"/>
      <c r="AA158" s="191"/>
      <c r="AB158" s="191"/>
      <c r="AC158" s="186"/>
      <c r="AD158" s="186"/>
      <c r="AE158" s="187"/>
      <c r="AF158" s="188"/>
      <c r="AG158" s="188"/>
      <c r="AH158" s="186"/>
      <c r="AI158" s="186"/>
      <c r="AJ158" s="189"/>
      <c r="AK158" s="189"/>
      <c r="AL158" s="178"/>
      <c r="AM158" s="178"/>
    </row>
    <row r="159" spans="3:39" x14ac:dyDescent="0.2">
      <c r="C159" s="55" t="s">
        <v>34</v>
      </c>
      <c r="D159" s="60">
        <v>128</v>
      </c>
      <c r="E159" s="61">
        <v>99</v>
      </c>
      <c r="F159" s="63">
        <v>47.2</v>
      </c>
      <c r="G159" s="62">
        <v>0.40300000000000002</v>
      </c>
      <c r="H159" s="62">
        <v>0.26500000000000001</v>
      </c>
      <c r="I159" s="56">
        <v>114804</v>
      </c>
      <c r="J159" s="57">
        <v>2614</v>
      </c>
      <c r="K159" s="58">
        <v>1.4</v>
      </c>
      <c r="L159" s="59">
        <v>0.58699999999999997</v>
      </c>
      <c r="M159" s="59">
        <v>5.0000000000000001E-3</v>
      </c>
      <c r="N159" s="56">
        <v>-114676</v>
      </c>
      <c r="O159" s="57">
        <v>2616</v>
      </c>
      <c r="P159" s="63">
        <v>-18.5</v>
      </c>
      <c r="Q159" s="63">
        <v>26.5</v>
      </c>
      <c r="R159" s="83"/>
      <c r="S159" s="83"/>
      <c r="T159" s="106"/>
      <c r="U159" s="106"/>
      <c r="V159" s="106"/>
      <c r="W159" s="185"/>
      <c r="X159" s="190"/>
      <c r="Y159" s="190"/>
      <c r="Z159" s="189"/>
      <c r="AA159" s="191"/>
      <c r="AB159" s="191"/>
      <c r="AC159" s="186"/>
      <c r="AD159" s="186"/>
      <c r="AE159" s="187"/>
      <c r="AF159" s="188"/>
      <c r="AG159" s="188"/>
      <c r="AH159" s="186"/>
      <c r="AI159" s="186"/>
      <c r="AJ159" s="189"/>
      <c r="AK159" s="189"/>
      <c r="AL159" s="178"/>
      <c r="AM159" s="178"/>
    </row>
    <row r="160" spans="3:39" x14ac:dyDescent="0.2">
      <c r="C160" s="64" t="s">
        <v>46</v>
      </c>
      <c r="D160" s="69">
        <v>209</v>
      </c>
      <c r="E160" s="70">
        <v>124</v>
      </c>
      <c r="F160" s="72">
        <v>36.200000000000003</v>
      </c>
      <c r="G160" s="71">
        <v>1</v>
      </c>
      <c r="H160" s="71"/>
      <c r="I160" s="65">
        <v>55093</v>
      </c>
      <c r="J160" s="66">
        <v>2363</v>
      </c>
      <c r="K160" s="67">
        <v>2.6</v>
      </c>
      <c r="L160" s="68">
        <v>1</v>
      </c>
      <c r="M160" s="68"/>
      <c r="N160" s="65">
        <v>-54884</v>
      </c>
      <c r="O160" s="66">
        <v>2366</v>
      </c>
      <c r="P160" s="72">
        <v>0</v>
      </c>
      <c r="Q160" s="72">
        <v>0</v>
      </c>
      <c r="R160" s="83"/>
      <c r="S160" s="83"/>
      <c r="T160" s="106"/>
      <c r="U160" s="106"/>
      <c r="V160" s="106"/>
      <c r="W160" s="185"/>
      <c r="X160" s="190"/>
      <c r="Y160" s="190"/>
      <c r="Z160" s="189"/>
      <c r="AA160" s="191"/>
      <c r="AB160" s="191"/>
      <c r="AC160" s="186"/>
      <c r="AD160" s="186"/>
      <c r="AE160" s="187"/>
      <c r="AF160" s="188"/>
      <c r="AG160" s="188"/>
      <c r="AH160" s="186"/>
      <c r="AI160" s="186"/>
      <c r="AJ160" s="189"/>
      <c r="AK160" s="189"/>
      <c r="AL160" s="178"/>
      <c r="AM160" s="178"/>
    </row>
    <row r="161" spans="3:39" x14ac:dyDescent="0.2">
      <c r="C161" s="55" t="s">
        <v>34</v>
      </c>
      <c r="D161" s="60">
        <v>86</v>
      </c>
      <c r="E161" s="61">
        <v>69</v>
      </c>
      <c r="F161" s="63">
        <v>49.1</v>
      </c>
      <c r="G161" s="62">
        <v>0.41199999999999998</v>
      </c>
      <c r="H161" s="62">
        <v>0.22500000000000001</v>
      </c>
      <c r="I161" s="56">
        <v>26465</v>
      </c>
      <c r="J161" s="57">
        <v>1328</v>
      </c>
      <c r="K161" s="58">
        <v>3.1</v>
      </c>
      <c r="L161" s="59">
        <v>0.48</v>
      </c>
      <c r="M161" s="59">
        <v>1.2999999999999999E-2</v>
      </c>
      <c r="N161" s="56">
        <v>-26379</v>
      </c>
      <c r="O161" s="57">
        <v>1330</v>
      </c>
      <c r="P161" s="63">
        <v>-6.9</v>
      </c>
      <c r="Q161" s="63">
        <v>22.5</v>
      </c>
      <c r="R161" s="83"/>
      <c r="S161" s="83"/>
      <c r="T161" s="106"/>
      <c r="U161" s="106"/>
      <c r="V161" s="106"/>
      <c r="W161" s="185"/>
      <c r="X161" s="190"/>
      <c r="Y161" s="190"/>
      <c r="Z161" s="189"/>
      <c r="AA161" s="191"/>
      <c r="AB161" s="191"/>
      <c r="AC161" s="186"/>
      <c r="AD161" s="186"/>
      <c r="AE161" s="187"/>
      <c r="AF161" s="188"/>
      <c r="AG161" s="188"/>
      <c r="AH161" s="186"/>
      <c r="AI161" s="186"/>
      <c r="AJ161" s="189"/>
      <c r="AK161" s="189"/>
      <c r="AL161" s="178"/>
      <c r="AM161" s="178"/>
    </row>
    <row r="162" spans="3:39" x14ac:dyDescent="0.2">
      <c r="C162" s="64" t="s">
        <v>47</v>
      </c>
      <c r="D162" s="69">
        <v>28</v>
      </c>
      <c r="E162" s="70">
        <v>36</v>
      </c>
      <c r="F162" s="72">
        <v>78.2</v>
      </c>
      <c r="G162" s="71">
        <v>1</v>
      </c>
      <c r="H162" s="71"/>
      <c r="I162" s="65">
        <v>16920</v>
      </c>
      <c r="J162" s="66">
        <v>1594</v>
      </c>
      <c r="K162" s="67">
        <v>5.7</v>
      </c>
      <c r="L162" s="68">
        <v>1</v>
      </c>
      <c r="M162" s="68"/>
      <c r="N162" s="65">
        <v>-16892</v>
      </c>
      <c r="O162" s="66">
        <v>1594</v>
      </c>
      <c r="P162" s="72">
        <v>0</v>
      </c>
      <c r="Q162" s="72">
        <v>0</v>
      </c>
      <c r="R162" s="83"/>
      <c r="S162" s="83"/>
      <c r="T162" s="106"/>
      <c r="U162" s="106"/>
      <c r="V162" s="106"/>
      <c r="W162" s="185"/>
      <c r="X162" s="190"/>
      <c r="Y162" s="190"/>
      <c r="Z162" s="189"/>
      <c r="AA162" s="191"/>
      <c r="AB162" s="191"/>
      <c r="AC162" s="186"/>
      <c r="AD162" s="186"/>
      <c r="AE162" s="187"/>
      <c r="AF162" s="188"/>
      <c r="AG162" s="188"/>
      <c r="AH162" s="186"/>
      <c r="AI162" s="186"/>
      <c r="AJ162" s="189"/>
      <c r="AK162" s="189"/>
      <c r="AL162" s="178"/>
      <c r="AM162" s="178"/>
    </row>
    <row r="163" spans="3:39" x14ac:dyDescent="0.2">
      <c r="C163" s="55" t="s">
        <v>34</v>
      </c>
      <c r="D163" s="60">
        <v>0</v>
      </c>
      <c r="E163" s="61"/>
      <c r="F163" s="63"/>
      <c r="G163" s="62"/>
      <c r="H163" s="62"/>
      <c r="I163" s="56">
        <v>6633</v>
      </c>
      <c r="J163" s="57">
        <v>862</v>
      </c>
      <c r="K163" s="58">
        <v>7.9</v>
      </c>
      <c r="L163" s="59">
        <v>0.39200000000000002</v>
      </c>
      <c r="M163" s="59">
        <v>3.5000000000000003E-2</v>
      </c>
      <c r="N163" s="56">
        <v>-6633</v>
      </c>
      <c r="O163" s="57">
        <v>862</v>
      </c>
      <c r="P163" s="58">
        <v>-39.200000000000003</v>
      </c>
      <c r="Q163" s="58">
        <v>3.5</v>
      </c>
      <c r="R163" s="83"/>
      <c r="S163" s="83"/>
      <c r="T163" s="106"/>
      <c r="U163" s="106"/>
      <c r="V163" s="106"/>
      <c r="W163" s="185"/>
      <c r="X163" s="190"/>
      <c r="Y163" s="190"/>
      <c r="Z163" s="189"/>
      <c r="AA163" s="191"/>
      <c r="AB163" s="191"/>
      <c r="AC163" s="186"/>
      <c r="AD163" s="186"/>
      <c r="AE163" s="187"/>
      <c r="AF163" s="188"/>
      <c r="AG163" s="188"/>
      <c r="AH163" s="186"/>
      <c r="AI163" s="186"/>
      <c r="AJ163" s="187"/>
      <c r="AK163" s="187"/>
      <c r="AL163" s="178"/>
      <c r="AM163" s="178"/>
    </row>
    <row r="164" spans="3:39" x14ac:dyDescent="0.2">
      <c r="C164" s="64" t="s">
        <v>48</v>
      </c>
      <c r="D164" s="69">
        <v>28</v>
      </c>
      <c r="E164" s="70">
        <v>34</v>
      </c>
      <c r="F164" s="72">
        <v>73.8</v>
      </c>
      <c r="G164" s="71">
        <v>1</v>
      </c>
      <c r="H164" s="71"/>
      <c r="I164" s="65">
        <v>19289</v>
      </c>
      <c r="J164" s="66">
        <v>1556</v>
      </c>
      <c r="K164" s="67">
        <v>4.9000000000000004</v>
      </c>
      <c r="L164" s="68">
        <v>1</v>
      </c>
      <c r="M164" s="68"/>
      <c r="N164" s="65">
        <v>-19261</v>
      </c>
      <c r="O164" s="66">
        <v>1556</v>
      </c>
      <c r="P164" s="72">
        <v>0</v>
      </c>
      <c r="Q164" s="72">
        <v>0</v>
      </c>
      <c r="R164" s="83"/>
      <c r="S164" s="83"/>
      <c r="T164" s="106"/>
      <c r="U164" s="106"/>
      <c r="V164" s="106"/>
      <c r="W164" s="185"/>
      <c r="X164" s="190"/>
      <c r="Y164" s="190"/>
      <c r="Z164" s="189"/>
      <c r="AA164" s="191"/>
      <c r="AB164" s="191"/>
      <c r="AC164" s="186"/>
      <c r="AD164" s="186"/>
      <c r="AE164" s="187"/>
      <c r="AF164" s="188"/>
      <c r="AG164" s="188"/>
      <c r="AH164" s="186"/>
      <c r="AI164" s="186"/>
      <c r="AJ164" s="189"/>
      <c r="AK164" s="189"/>
      <c r="AL164" s="178"/>
      <c r="AM164" s="178"/>
    </row>
    <row r="165" spans="3:39" x14ac:dyDescent="0.2">
      <c r="C165" s="55" t="s">
        <v>34</v>
      </c>
      <c r="D165" s="60">
        <v>11</v>
      </c>
      <c r="E165" s="61">
        <v>17</v>
      </c>
      <c r="F165" s="63">
        <v>93.9</v>
      </c>
      <c r="G165" s="62">
        <v>0.39300000000000002</v>
      </c>
      <c r="H165" s="62">
        <v>0.376</v>
      </c>
      <c r="I165" s="56">
        <v>9219</v>
      </c>
      <c r="J165" s="57">
        <v>1006</v>
      </c>
      <c r="K165" s="58">
        <v>6.6</v>
      </c>
      <c r="L165" s="59">
        <v>0.47799999999999998</v>
      </c>
      <c r="M165" s="59">
        <v>3.5000000000000003E-2</v>
      </c>
      <c r="N165" s="56">
        <v>-9208</v>
      </c>
      <c r="O165" s="57">
        <v>1006</v>
      </c>
      <c r="P165" s="63">
        <v>-8.5</v>
      </c>
      <c r="Q165" s="63">
        <v>37.700000000000003</v>
      </c>
      <c r="R165" s="83"/>
      <c r="S165" s="83"/>
      <c r="T165" s="106"/>
      <c r="U165" s="106"/>
      <c r="V165" s="106"/>
      <c r="W165" s="185"/>
      <c r="X165" s="190"/>
      <c r="Y165" s="190"/>
      <c r="Z165" s="189"/>
      <c r="AA165" s="191"/>
      <c r="AB165" s="191"/>
      <c r="AC165" s="186"/>
      <c r="AD165" s="186"/>
      <c r="AE165" s="187"/>
      <c r="AF165" s="188"/>
      <c r="AG165" s="188"/>
      <c r="AH165" s="186"/>
      <c r="AI165" s="186"/>
      <c r="AJ165" s="189"/>
      <c r="AK165" s="189"/>
      <c r="AL165" s="178"/>
      <c r="AM165" s="178"/>
    </row>
    <row r="166" spans="3:39" x14ac:dyDescent="0.2">
      <c r="C166" s="64" t="s">
        <v>49</v>
      </c>
      <c r="D166" s="69">
        <v>8</v>
      </c>
      <c r="E166" s="70">
        <v>13</v>
      </c>
      <c r="F166" s="72">
        <v>98.8</v>
      </c>
      <c r="G166" s="71">
        <v>1</v>
      </c>
      <c r="H166" s="71"/>
      <c r="I166" s="65">
        <v>4401</v>
      </c>
      <c r="J166" s="66">
        <v>739</v>
      </c>
      <c r="K166" s="67">
        <v>10.199999999999999</v>
      </c>
      <c r="L166" s="68">
        <v>1</v>
      </c>
      <c r="M166" s="68"/>
      <c r="N166" s="65">
        <v>-4393</v>
      </c>
      <c r="O166" s="66">
        <v>739</v>
      </c>
      <c r="P166" s="72">
        <v>0</v>
      </c>
      <c r="Q166" s="72">
        <v>0</v>
      </c>
      <c r="R166" s="83"/>
      <c r="S166" s="83"/>
      <c r="T166" s="106"/>
      <c r="U166" s="106"/>
      <c r="V166" s="106"/>
      <c r="W166" s="185"/>
      <c r="X166" s="190"/>
      <c r="Y166" s="190"/>
      <c r="Z166" s="189"/>
      <c r="AA166" s="191"/>
      <c r="AB166" s="191"/>
      <c r="AC166" s="186"/>
      <c r="AD166" s="186"/>
      <c r="AE166" s="187"/>
      <c r="AF166" s="188"/>
      <c r="AG166" s="188"/>
      <c r="AH166" s="186"/>
      <c r="AI166" s="186"/>
      <c r="AJ166" s="189"/>
      <c r="AK166" s="189"/>
      <c r="AL166" s="178"/>
      <c r="AM166" s="178"/>
    </row>
    <row r="167" spans="3:39" x14ac:dyDescent="0.2">
      <c r="C167" s="55" t="s">
        <v>34</v>
      </c>
      <c r="D167" s="60">
        <v>8</v>
      </c>
      <c r="E167" s="61">
        <v>13</v>
      </c>
      <c r="F167" s="63">
        <v>98.8</v>
      </c>
      <c r="G167" s="62">
        <v>1</v>
      </c>
      <c r="H167" s="62"/>
      <c r="I167" s="56">
        <v>1762</v>
      </c>
      <c r="J167" s="57">
        <v>334</v>
      </c>
      <c r="K167" s="58">
        <v>11.5</v>
      </c>
      <c r="L167" s="59">
        <v>0.4</v>
      </c>
      <c r="M167" s="59">
        <v>3.5000000000000003E-2</v>
      </c>
      <c r="N167" s="56">
        <v>-1754</v>
      </c>
      <c r="O167" s="57">
        <v>334</v>
      </c>
      <c r="P167" s="58">
        <v>60</v>
      </c>
      <c r="Q167" s="58">
        <v>3.5</v>
      </c>
      <c r="R167" s="83"/>
      <c r="S167" s="83"/>
      <c r="T167" s="106"/>
      <c r="U167" s="106"/>
      <c r="V167" s="106"/>
      <c r="W167" s="185"/>
      <c r="X167" s="190"/>
      <c r="Y167" s="190"/>
      <c r="Z167" s="189"/>
      <c r="AA167" s="191"/>
      <c r="AB167" s="191"/>
      <c r="AC167" s="190"/>
      <c r="AD167" s="190"/>
      <c r="AE167" s="189"/>
      <c r="AF167" s="191"/>
      <c r="AG167" s="191"/>
      <c r="AH167" s="190"/>
      <c r="AI167" s="190"/>
      <c r="AJ167" s="189"/>
      <c r="AK167" s="189"/>
      <c r="AL167" s="178"/>
      <c r="AM167" s="178"/>
    </row>
    <row r="168" spans="3:39" x14ac:dyDescent="0.2">
      <c r="C168" s="64" t="s">
        <v>50</v>
      </c>
      <c r="D168" s="69">
        <v>14</v>
      </c>
      <c r="E168" s="70">
        <v>18</v>
      </c>
      <c r="F168" s="72">
        <v>80.099999999999994</v>
      </c>
      <c r="G168" s="71">
        <v>1</v>
      </c>
      <c r="H168" s="71"/>
      <c r="I168" s="65">
        <v>10734</v>
      </c>
      <c r="J168" s="66">
        <v>1313</v>
      </c>
      <c r="K168" s="67">
        <v>7.4</v>
      </c>
      <c r="L168" s="68">
        <v>1</v>
      </c>
      <c r="M168" s="68"/>
      <c r="N168" s="65">
        <v>-10720</v>
      </c>
      <c r="O168" s="66">
        <v>1313</v>
      </c>
      <c r="P168" s="72">
        <v>0</v>
      </c>
      <c r="Q168" s="72">
        <v>0</v>
      </c>
      <c r="R168" s="83"/>
      <c r="S168" s="83"/>
      <c r="T168" s="106"/>
      <c r="U168" s="106"/>
      <c r="V168" s="106"/>
      <c r="W168" s="185"/>
      <c r="X168" s="190"/>
      <c r="Y168" s="190"/>
      <c r="Z168" s="189"/>
      <c r="AA168" s="191"/>
      <c r="AB168" s="191"/>
      <c r="AC168" s="186"/>
      <c r="AD168" s="186"/>
      <c r="AE168" s="187"/>
      <c r="AF168" s="188"/>
      <c r="AG168" s="188"/>
      <c r="AH168" s="186"/>
      <c r="AI168" s="186"/>
      <c r="AJ168" s="189"/>
      <c r="AK168" s="189"/>
      <c r="AL168" s="178"/>
      <c r="AM168" s="178"/>
    </row>
    <row r="169" spans="3:39" x14ac:dyDescent="0.2">
      <c r="C169" s="55" t="s">
        <v>34</v>
      </c>
      <c r="D169" s="60">
        <v>14</v>
      </c>
      <c r="E169" s="61">
        <v>18</v>
      </c>
      <c r="F169" s="63">
        <v>80.099999999999994</v>
      </c>
      <c r="G169" s="62">
        <v>1</v>
      </c>
      <c r="H169" s="62"/>
      <c r="I169" s="56">
        <v>4105</v>
      </c>
      <c r="J169" s="57">
        <v>585</v>
      </c>
      <c r="K169" s="58">
        <v>8.6999999999999993</v>
      </c>
      <c r="L169" s="59">
        <v>0.38200000000000001</v>
      </c>
      <c r="M169" s="59">
        <v>2.8000000000000001E-2</v>
      </c>
      <c r="N169" s="56">
        <v>-4091</v>
      </c>
      <c r="O169" s="57">
        <v>585</v>
      </c>
      <c r="P169" s="58">
        <v>61.8</v>
      </c>
      <c r="Q169" s="58">
        <v>2.8</v>
      </c>
      <c r="R169" s="83"/>
      <c r="S169" s="83"/>
      <c r="T169" s="106"/>
      <c r="U169" s="106"/>
      <c r="V169" s="106"/>
      <c r="W169" s="185"/>
      <c r="X169" s="190"/>
      <c r="Y169" s="190"/>
      <c r="Z169" s="189"/>
      <c r="AA169" s="191"/>
      <c r="AB169" s="191"/>
      <c r="AC169" s="186"/>
      <c r="AD169" s="186"/>
      <c r="AE169" s="187"/>
      <c r="AF169" s="188"/>
      <c r="AG169" s="188"/>
      <c r="AH169" s="186"/>
      <c r="AI169" s="186"/>
      <c r="AJ169" s="187"/>
      <c r="AK169" s="187"/>
      <c r="AL169" s="178"/>
      <c r="AM169" s="178"/>
    </row>
    <row r="170" spans="3:39" x14ac:dyDescent="0.2">
      <c r="C170" s="64" t="s">
        <v>51</v>
      </c>
      <c r="D170" s="69">
        <v>24</v>
      </c>
      <c r="E170" s="70">
        <v>29</v>
      </c>
      <c r="F170" s="72">
        <v>73.5</v>
      </c>
      <c r="G170" s="71">
        <v>1</v>
      </c>
      <c r="H170" s="71"/>
      <c r="I170" s="65">
        <v>8998</v>
      </c>
      <c r="J170" s="66">
        <v>975</v>
      </c>
      <c r="K170" s="67">
        <v>6.6</v>
      </c>
      <c r="L170" s="68">
        <v>1</v>
      </c>
      <c r="M170" s="68"/>
      <c r="N170" s="65">
        <v>-8974</v>
      </c>
      <c r="O170" s="66">
        <v>975</v>
      </c>
      <c r="P170" s="72">
        <v>0</v>
      </c>
      <c r="Q170" s="72">
        <v>0</v>
      </c>
      <c r="R170" s="83"/>
      <c r="S170" s="83"/>
      <c r="T170" s="106"/>
      <c r="U170" s="106"/>
      <c r="V170" s="106"/>
      <c r="W170" s="185"/>
      <c r="X170" s="190"/>
      <c r="Y170" s="190"/>
      <c r="Z170" s="189"/>
      <c r="AA170" s="191"/>
      <c r="AB170" s="191"/>
      <c r="AC170" s="186"/>
      <c r="AD170" s="186"/>
      <c r="AE170" s="187"/>
      <c r="AF170" s="188"/>
      <c r="AG170" s="188"/>
      <c r="AH170" s="186"/>
      <c r="AI170" s="186"/>
      <c r="AJ170" s="189"/>
      <c r="AK170" s="189"/>
      <c r="AL170" s="178"/>
      <c r="AM170" s="178"/>
    </row>
    <row r="171" spans="3:39" x14ac:dyDescent="0.2">
      <c r="C171" s="55" t="s">
        <v>34</v>
      </c>
      <c r="D171" s="60">
        <v>0</v>
      </c>
      <c r="E171" s="61"/>
      <c r="F171" s="63"/>
      <c r="G171" s="62"/>
      <c r="H171" s="62"/>
      <c r="I171" s="56">
        <v>3290</v>
      </c>
      <c r="J171" s="57">
        <v>470</v>
      </c>
      <c r="K171" s="58">
        <v>8.6999999999999993</v>
      </c>
      <c r="L171" s="59">
        <v>0.36599999999999999</v>
      </c>
      <c r="M171" s="59">
        <v>3.4000000000000002E-2</v>
      </c>
      <c r="N171" s="56">
        <v>-3290</v>
      </c>
      <c r="O171" s="57">
        <v>470</v>
      </c>
      <c r="P171" s="58">
        <v>-36.6</v>
      </c>
      <c r="Q171" s="58">
        <v>3.4</v>
      </c>
      <c r="R171" s="83"/>
      <c r="S171" s="83"/>
      <c r="T171" s="106"/>
      <c r="U171" s="106"/>
      <c r="V171" s="106"/>
      <c r="W171" s="185"/>
      <c r="X171" s="190"/>
      <c r="Y171" s="190"/>
      <c r="Z171" s="189"/>
      <c r="AA171" s="191"/>
      <c r="AB171" s="191"/>
      <c r="AC171" s="190"/>
      <c r="AD171" s="190"/>
      <c r="AE171" s="189"/>
      <c r="AF171" s="191"/>
      <c r="AG171" s="191"/>
      <c r="AH171" s="190"/>
      <c r="AI171" s="190"/>
      <c r="AJ171" s="189"/>
      <c r="AK171" s="189"/>
      <c r="AL171" s="178"/>
      <c r="AM171" s="178"/>
    </row>
    <row r="172" spans="3:39" x14ac:dyDescent="0.2">
      <c r="C172" s="64" t="s">
        <v>52</v>
      </c>
      <c r="D172" s="69">
        <v>148</v>
      </c>
      <c r="E172" s="70">
        <v>102</v>
      </c>
      <c r="F172" s="72">
        <v>41.8</v>
      </c>
      <c r="G172" s="71">
        <v>1</v>
      </c>
      <c r="H172" s="71"/>
      <c r="I172" s="65">
        <v>32568</v>
      </c>
      <c r="J172" s="66">
        <v>2275</v>
      </c>
      <c r="K172" s="67">
        <v>4.2</v>
      </c>
      <c r="L172" s="68">
        <v>1</v>
      </c>
      <c r="M172" s="68"/>
      <c r="N172" s="65">
        <v>-32420</v>
      </c>
      <c r="O172" s="66">
        <v>2277</v>
      </c>
      <c r="P172" s="72">
        <v>0</v>
      </c>
      <c r="Q172" s="72">
        <v>0</v>
      </c>
      <c r="R172" s="83"/>
      <c r="S172" s="83"/>
      <c r="T172" s="106"/>
      <c r="U172" s="106"/>
      <c r="V172" s="106"/>
      <c r="W172" s="185"/>
      <c r="X172" s="190"/>
      <c r="Y172" s="190"/>
      <c r="Z172" s="189"/>
      <c r="AA172" s="191"/>
      <c r="AB172" s="191"/>
      <c r="AC172" s="186"/>
      <c r="AD172" s="186"/>
      <c r="AE172" s="187"/>
      <c r="AF172" s="188"/>
      <c r="AG172" s="188"/>
      <c r="AH172" s="186"/>
      <c r="AI172" s="186"/>
      <c r="AJ172" s="189"/>
      <c r="AK172" s="189"/>
      <c r="AL172" s="178"/>
      <c r="AM172" s="178"/>
    </row>
    <row r="173" spans="3:39" x14ac:dyDescent="0.2">
      <c r="C173" s="55" t="s">
        <v>34</v>
      </c>
      <c r="D173" s="60">
        <v>0</v>
      </c>
      <c r="E173" s="61"/>
      <c r="F173" s="63"/>
      <c r="G173" s="62"/>
      <c r="H173" s="62"/>
      <c r="I173" s="56">
        <v>10041</v>
      </c>
      <c r="J173" s="57">
        <v>1015</v>
      </c>
      <c r="K173" s="58">
        <v>6.1</v>
      </c>
      <c r="L173" s="59">
        <v>0.308</v>
      </c>
      <c r="M173" s="59">
        <v>2.3E-2</v>
      </c>
      <c r="N173" s="56">
        <v>-10041</v>
      </c>
      <c r="O173" s="57">
        <v>1015</v>
      </c>
      <c r="P173" s="58">
        <v>-30.8</v>
      </c>
      <c r="Q173" s="58">
        <v>2.2999999999999998</v>
      </c>
      <c r="R173" s="83"/>
      <c r="S173" s="83"/>
      <c r="T173" s="106"/>
      <c r="U173" s="106"/>
      <c r="V173" s="106"/>
      <c r="W173" s="185"/>
      <c r="X173" s="190"/>
      <c r="Y173" s="190"/>
      <c r="Z173" s="189"/>
      <c r="AA173" s="191"/>
      <c r="AB173" s="191"/>
      <c r="AC173" s="186"/>
      <c r="AD173" s="186"/>
      <c r="AE173" s="187"/>
      <c r="AF173" s="188"/>
      <c r="AG173" s="188"/>
      <c r="AH173" s="186"/>
      <c r="AI173" s="186"/>
      <c r="AJ173" s="187"/>
      <c r="AK173" s="187"/>
      <c r="AL173" s="178"/>
      <c r="AM173" s="178"/>
    </row>
    <row r="174" spans="3:39" x14ac:dyDescent="0.2">
      <c r="C174" s="64" t="s">
        <v>53</v>
      </c>
      <c r="D174" s="69">
        <v>32</v>
      </c>
      <c r="E174" s="70">
        <v>37</v>
      </c>
      <c r="F174" s="72">
        <v>70.3</v>
      </c>
      <c r="G174" s="71">
        <v>1</v>
      </c>
      <c r="H174" s="71"/>
      <c r="I174" s="65">
        <v>47464</v>
      </c>
      <c r="J174" s="66">
        <v>2667</v>
      </c>
      <c r="K174" s="67">
        <v>3.4</v>
      </c>
      <c r="L174" s="68">
        <v>1</v>
      </c>
      <c r="M174" s="68"/>
      <c r="N174" s="65">
        <v>-47432</v>
      </c>
      <c r="O174" s="66">
        <v>2667</v>
      </c>
      <c r="P174" s="72">
        <v>0</v>
      </c>
      <c r="Q174" s="72">
        <v>0</v>
      </c>
      <c r="R174" s="83"/>
      <c r="S174" s="83"/>
      <c r="T174" s="106"/>
      <c r="U174" s="106"/>
      <c r="V174" s="106"/>
      <c r="W174" s="185"/>
      <c r="X174" s="190"/>
      <c r="Y174" s="190"/>
      <c r="Z174" s="189"/>
      <c r="AA174" s="191"/>
      <c r="AB174" s="191"/>
      <c r="AC174" s="186"/>
      <c r="AD174" s="186"/>
      <c r="AE174" s="187"/>
      <c r="AF174" s="188"/>
      <c r="AG174" s="188"/>
      <c r="AH174" s="186"/>
      <c r="AI174" s="186"/>
      <c r="AJ174" s="189"/>
      <c r="AK174" s="189"/>
      <c r="AL174" s="178"/>
      <c r="AM174" s="178"/>
    </row>
    <row r="175" spans="3:39" x14ac:dyDescent="0.2">
      <c r="C175" s="55" t="s">
        <v>34</v>
      </c>
      <c r="D175" s="60">
        <v>0</v>
      </c>
      <c r="E175" s="61"/>
      <c r="F175" s="63"/>
      <c r="G175" s="62"/>
      <c r="H175" s="62"/>
      <c r="I175" s="56">
        <v>20533</v>
      </c>
      <c r="J175" s="57">
        <v>1441</v>
      </c>
      <c r="K175" s="58">
        <v>4.3</v>
      </c>
      <c r="L175" s="59">
        <v>0.433</v>
      </c>
      <c r="M175" s="59">
        <v>1.7999999999999999E-2</v>
      </c>
      <c r="N175" s="56">
        <v>-20533</v>
      </c>
      <c r="O175" s="57">
        <v>1441</v>
      </c>
      <c r="P175" s="58">
        <v>-43.3</v>
      </c>
      <c r="Q175" s="58">
        <v>1.8</v>
      </c>
      <c r="R175" s="83"/>
      <c r="S175" s="83"/>
      <c r="T175" s="106"/>
      <c r="U175" s="106"/>
      <c r="V175" s="106"/>
      <c r="W175" s="185"/>
      <c r="X175" s="190"/>
      <c r="Y175" s="190"/>
      <c r="Z175" s="189"/>
      <c r="AA175" s="191"/>
      <c r="AB175" s="191"/>
      <c r="AC175" s="186"/>
      <c r="AD175" s="186"/>
      <c r="AE175" s="187"/>
      <c r="AF175" s="188"/>
      <c r="AG175" s="188"/>
      <c r="AH175" s="186"/>
      <c r="AI175" s="186"/>
      <c r="AJ175" s="187"/>
      <c r="AK175" s="187"/>
      <c r="AL175" s="178"/>
      <c r="AM175" s="178"/>
    </row>
    <row r="176" spans="3:39" x14ac:dyDescent="0.2">
      <c r="C176" s="64" t="s">
        <v>54</v>
      </c>
      <c r="D176" s="69">
        <v>532</v>
      </c>
      <c r="E176" s="70">
        <v>319</v>
      </c>
      <c r="F176" s="72">
        <v>36.4</v>
      </c>
      <c r="G176" s="71">
        <v>1</v>
      </c>
      <c r="H176" s="71"/>
      <c r="I176" s="65">
        <v>138540</v>
      </c>
      <c r="J176" s="66">
        <v>4307</v>
      </c>
      <c r="K176" s="67">
        <v>1.9</v>
      </c>
      <c r="L176" s="68">
        <v>1</v>
      </c>
      <c r="M176" s="68"/>
      <c r="N176" s="65">
        <v>-138008</v>
      </c>
      <c r="O176" s="66">
        <v>4319</v>
      </c>
      <c r="P176" s="72">
        <v>0</v>
      </c>
      <c r="Q176" s="72">
        <v>0</v>
      </c>
      <c r="R176" s="83"/>
      <c r="S176" s="83"/>
      <c r="T176" s="106"/>
      <c r="U176" s="106"/>
      <c r="V176" s="106"/>
      <c r="W176" s="185"/>
      <c r="X176" s="190"/>
      <c r="Y176" s="190"/>
      <c r="Z176" s="189"/>
      <c r="AA176" s="191"/>
      <c r="AB176" s="191"/>
      <c r="AC176" s="186"/>
      <c r="AD176" s="186"/>
      <c r="AE176" s="187"/>
      <c r="AF176" s="188"/>
      <c r="AG176" s="188"/>
      <c r="AH176" s="186"/>
      <c r="AI176" s="186"/>
      <c r="AJ176" s="189"/>
      <c r="AK176" s="189"/>
      <c r="AL176" s="178"/>
      <c r="AM176" s="178"/>
    </row>
    <row r="177" spans="3:39" x14ac:dyDescent="0.2">
      <c r="C177" s="55" t="s">
        <v>34</v>
      </c>
      <c r="D177" s="60">
        <v>288</v>
      </c>
      <c r="E177" s="61">
        <v>170</v>
      </c>
      <c r="F177" s="63">
        <v>36</v>
      </c>
      <c r="G177" s="62">
        <v>0.54100000000000004</v>
      </c>
      <c r="H177" s="62">
        <v>0.45600000000000002</v>
      </c>
      <c r="I177" s="56">
        <v>71150</v>
      </c>
      <c r="J177" s="57">
        <v>2700</v>
      </c>
      <c r="K177" s="58">
        <v>2.2999999999999998</v>
      </c>
      <c r="L177" s="59">
        <v>0.51400000000000001</v>
      </c>
      <c r="M177" s="59">
        <v>1.0999999999999999E-2</v>
      </c>
      <c r="N177" s="56">
        <v>-70862</v>
      </c>
      <c r="O177" s="57">
        <v>2705</v>
      </c>
      <c r="P177" s="63">
        <v>2.7</v>
      </c>
      <c r="Q177" s="63">
        <v>45.6</v>
      </c>
      <c r="R177" s="83"/>
      <c r="S177" s="83"/>
      <c r="T177" s="106"/>
      <c r="U177" s="106"/>
      <c r="V177" s="106"/>
      <c r="W177" s="185"/>
      <c r="X177" s="190"/>
      <c r="Y177" s="190"/>
      <c r="Z177" s="189"/>
      <c r="AA177" s="191"/>
      <c r="AB177" s="191"/>
      <c r="AC177" s="186"/>
      <c r="AD177" s="186"/>
      <c r="AE177" s="187"/>
      <c r="AF177" s="188"/>
      <c r="AG177" s="188"/>
      <c r="AH177" s="186"/>
      <c r="AI177" s="186"/>
      <c r="AJ177" s="189"/>
      <c r="AK177" s="189"/>
      <c r="AL177" s="178"/>
      <c r="AM177" s="178"/>
    </row>
    <row r="178" spans="3:39" x14ac:dyDescent="0.2">
      <c r="C178" s="64" t="s">
        <v>55</v>
      </c>
      <c r="D178" s="69">
        <v>356</v>
      </c>
      <c r="E178" s="70">
        <v>203</v>
      </c>
      <c r="F178" s="72">
        <v>34.6</v>
      </c>
      <c r="G178" s="71">
        <v>1</v>
      </c>
      <c r="H178" s="71"/>
      <c r="I178" s="65">
        <v>53313</v>
      </c>
      <c r="J178" s="66">
        <v>3188</v>
      </c>
      <c r="K178" s="67">
        <v>3.6</v>
      </c>
      <c r="L178" s="68">
        <v>1</v>
      </c>
      <c r="M178" s="68"/>
      <c r="N178" s="65">
        <v>-52957</v>
      </c>
      <c r="O178" s="66">
        <v>3194</v>
      </c>
      <c r="P178" s="72">
        <v>0</v>
      </c>
      <c r="Q178" s="72">
        <v>0</v>
      </c>
      <c r="R178" s="83"/>
      <c r="S178" s="83"/>
      <c r="T178" s="106"/>
      <c r="U178" s="106"/>
      <c r="V178" s="106"/>
      <c r="W178" s="185"/>
      <c r="X178" s="190"/>
      <c r="Y178" s="190"/>
      <c r="Z178" s="189"/>
      <c r="AA178" s="191"/>
      <c r="AB178" s="191"/>
      <c r="AC178" s="186"/>
      <c r="AD178" s="186"/>
      <c r="AE178" s="187"/>
      <c r="AF178" s="188"/>
      <c r="AG178" s="188"/>
      <c r="AH178" s="186"/>
      <c r="AI178" s="186"/>
      <c r="AJ178" s="189"/>
      <c r="AK178" s="189"/>
      <c r="AL178" s="178"/>
      <c r="AM178" s="178"/>
    </row>
    <row r="179" spans="3:39" x14ac:dyDescent="0.2">
      <c r="C179" s="55" t="s">
        <v>34</v>
      </c>
      <c r="D179" s="60">
        <v>52</v>
      </c>
      <c r="E179" s="61">
        <v>56</v>
      </c>
      <c r="F179" s="63">
        <v>65.5</v>
      </c>
      <c r="G179" s="62">
        <v>0.14599999999999999</v>
      </c>
      <c r="H179" s="62">
        <v>0.13300000000000001</v>
      </c>
      <c r="I179" s="56">
        <v>22095</v>
      </c>
      <c r="J179" s="57">
        <v>1530</v>
      </c>
      <c r="K179" s="58">
        <v>4.2</v>
      </c>
      <c r="L179" s="59">
        <v>0.41399999999999998</v>
      </c>
      <c r="M179" s="59">
        <v>1.4E-2</v>
      </c>
      <c r="N179" s="56">
        <v>-22043</v>
      </c>
      <c r="O179" s="57">
        <v>1531</v>
      </c>
      <c r="P179" s="63">
        <v>-26.8</v>
      </c>
      <c r="Q179" s="63">
        <v>13.4</v>
      </c>
      <c r="R179" s="83"/>
      <c r="S179" s="83"/>
      <c r="T179" s="106"/>
      <c r="U179" s="106"/>
      <c r="V179" s="106"/>
      <c r="W179" s="185"/>
      <c r="X179" s="190"/>
      <c r="Y179" s="190"/>
      <c r="Z179" s="189"/>
      <c r="AA179" s="191"/>
      <c r="AB179" s="191"/>
      <c r="AC179" s="186"/>
      <c r="AD179" s="186"/>
      <c r="AE179" s="187"/>
      <c r="AF179" s="188"/>
      <c r="AG179" s="188"/>
      <c r="AH179" s="186"/>
      <c r="AI179" s="186"/>
      <c r="AJ179" s="189"/>
      <c r="AK179" s="189"/>
      <c r="AL179" s="178"/>
      <c r="AM179" s="178"/>
    </row>
    <row r="180" spans="3:39" x14ac:dyDescent="0.2">
      <c r="C180" s="64" t="s">
        <v>56</v>
      </c>
      <c r="D180" s="65">
        <v>2161</v>
      </c>
      <c r="E180" s="66">
        <v>495</v>
      </c>
      <c r="F180" s="67">
        <v>13.9</v>
      </c>
      <c r="G180" s="68">
        <v>1</v>
      </c>
      <c r="H180" s="68"/>
      <c r="I180" s="65">
        <v>465908</v>
      </c>
      <c r="J180" s="66">
        <v>6070</v>
      </c>
      <c r="K180" s="67">
        <v>0.8</v>
      </c>
      <c r="L180" s="68">
        <v>1</v>
      </c>
      <c r="M180" s="68"/>
      <c r="N180" s="65">
        <v>-463747</v>
      </c>
      <c r="O180" s="66">
        <v>6090</v>
      </c>
      <c r="P180" s="72">
        <v>0</v>
      </c>
      <c r="Q180" s="72">
        <v>0</v>
      </c>
      <c r="R180" s="83"/>
      <c r="S180" s="83"/>
      <c r="T180" s="106"/>
      <c r="U180" s="106"/>
      <c r="V180" s="106"/>
      <c r="W180" s="185"/>
      <c r="X180" s="186"/>
      <c r="Y180" s="186"/>
      <c r="Z180" s="187"/>
      <c r="AA180" s="188"/>
      <c r="AB180" s="188"/>
      <c r="AC180" s="186"/>
      <c r="AD180" s="186"/>
      <c r="AE180" s="187"/>
      <c r="AF180" s="188"/>
      <c r="AG180" s="188"/>
      <c r="AH180" s="186"/>
      <c r="AI180" s="186"/>
      <c r="AJ180" s="189"/>
      <c r="AK180" s="189"/>
      <c r="AL180" s="178"/>
      <c r="AM180" s="178"/>
    </row>
    <row r="181" spans="3:39" x14ac:dyDescent="0.2">
      <c r="C181" s="55" t="s">
        <v>34</v>
      </c>
      <c r="D181" s="56">
        <v>1468</v>
      </c>
      <c r="E181" s="57">
        <v>406</v>
      </c>
      <c r="F181" s="58">
        <v>16.8</v>
      </c>
      <c r="G181" s="59">
        <v>0.67900000000000005</v>
      </c>
      <c r="H181" s="59">
        <v>0.105</v>
      </c>
      <c r="I181" s="56">
        <v>319622</v>
      </c>
      <c r="J181" s="57">
        <v>5404</v>
      </c>
      <c r="K181" s="58">
        <v>1</v>
      </c>
      <c r="L181" s="59">
        <v>0.68600000000000005</v>
      </c>
      <c r="M181" s="59">
        <v>7.0000000000000001E-3</v>
      </c>
      <c r="N181" s="56">
        <v>-318154</v>
      </c>
      <c r="O181" s="57">
        <v>5419</v>
      </c>
      <c r="P181" s="63">
        <v>-0.7</v>
      </c>
      <c r="Q181" s="63">
        <v>10.5</v>
      </c>
      <c r="R181" s="83"/>
      <c r="S181" s="83"/>
      <c r="T181" s="106"/>
      <c r="U181" s="106"/>
      <c r="V181" s="106"/>
      <c r="W181" s="185"/>
      <c r="X181" s="186"/>
      <c r="Y181" s="186"/>
      <c r="Z181" s="187"/>
      <c r="AA181" s="188"/>
      <c r="AB181" s="188"/>
      <c r="AC181" s="186"/>
      <c r="AD181" s="186"/>
      <c r="AE181" s="187"/>
      <c r="AF181" s="188"/>
      <c r="AG181" s="188"/>
      <c r="AH181" s="186"/>
      <c r="AI181" s="186"/>
      <c r="AJ181" s="189"/>
      <c r="AK181" s="189"/>
      <c r="AL181" s="178"/>
      <c r="AM181" s="178"/>
    </row>
    <row r="182" spans="3:39" x14ac:dyDescent="0.2">
      <c r="C182" s="64" t="s">
        <v>57</v>
      </c>
      <c r="D182" s="69">
        <v>398</v>
      </c>
      <c r="E182" s="70">
        <v>204</v>
      </c>
      <c r="F182" s="72">
        <v>31.1</v>
      </c>
      <c r="G182" s="71">
        <v>1</v>
      </c>
      <c r="H182" s="71"/>
      <c r="I182" s="65">
        <v>22098</v>
      </c>
      <c r="J182" s="66">
        <v>1627</v>
      </c>
      <c r="K182" s="67">
        <v>4.5</v>
      </c>
      <c r="L182" s="68">
        <v>1</v>
      </c>
      <c r="M182" s="68"/>
      <c r="N182" s="65">
        <v>-21700</v>
      </c>
      <c r="O182" s="66">
        <v>1640</v>
      </c>
      <c r="P182" s="72">
        <v>0</v>
      </c>
      <c r="Q182" s="72">
        <v>0</v>
      </c>
      <c r="R182" s="83"/>
      <c r="S182" s="83"/>
      <c r="T182" s="106"/>
      <c r="U182" s="106"/>
      <c r="V182" s="106"/>
      <c r="W182" s="185"/>
      <c r="X182" s="190"/>
      <c r="Y182" s="190"/>
      <c r="Z182" s="189"/>
      <c r="AA182" s="191"/>
      <c r="AB182" s="191"/>
      <c r="AC182" s="186"/>
      <c r="AD182" s="186"/>
      <c r="AE182" s="187"/>
      <c r="AF182" s="188"/>
      <c r="AG182" s="188"/>
      <c r="AH182" s="186"/>
      <c r="AI182" s="186"/>
      <c r="AJ182" s="189"/>
      <c r="AK182" s="189"/>
      <c r="AL182" s="178"/>
      <c r="AM182" s="178"/>
    </row>
    <row r="183" spans="3:39" x14ac:dyDescent="0.2">
      <c r="C183" s="55" t="s">
        <v>34</v>
      </c>
      <c r="D183" s="60">
        <v>234</v>
      </c>
      <c r="E183" s="61">
        <v>159</v>
      </c>
      <c r="F183" s="63">
        <v>41.2</v>
      </c>
      <c r="G183" s="62">
        <v>0.58799999999999997</v>
      </c>
      <c r="H183" s="62">
        <v>0.26200000000000001</v>
      </c>
      <c r="I183" s="56">
        <v>10572</v>
      </c>
      <c r="J183" s="57">
        <v>1046</v>
      </c>
      <c r="K183" s="58">
        <v>6</v>
      </c>
      <c r="L183" s="59">
        <v>0.47799999999999998</v>
      </c>
      <c r="M183" s="59">
        <v>3.2000000000000001E-2</v>
      </c>
      <c r="N183" s="56">
        <v>-10338</v>
      </c>
      <c r="O183" s="57">
        <v>1058</v>
      </c>
      <c r="P183" s="63">
        <v>11</v>
      </c>
      <c r="Q183" s="63">
        <v>26.3</v>
      </c>
      <c r="R183" s="83"/>
      <c r="S183" s="83"/>
      <c r="T183" s="106"/>
      <c r="U183" s="106"/>
      <c r="V183" s="106"/>
      <c r="W183" s="185"/>
      <c r="X183" s="190"/>
      <c r="Y183" s="190"/>
      <c r="Z183" s="189"/>
      <c r="AA183" s="191"/>
      <c r="AB183" s="191"/>
      <c r="AC183" s="186"/>
      <c r="AD183" s="186"/>
      <c r="AE183" s="187"/>
      <c r="AF183" s="188"/>
      <c r="AG183" s="188"/>
      <c r="AH183" s="186"/>
      <c r="AI183" s="186"/>
      <c r="AJ183" s="189"/>
      <c r="AK183" s="189"/>
      <c r="AL183" s="178"/>
      <c r="AM183" s="178"/>
    </row>
    <row r="184" spans="3:39" x14ac:dyDescent="0.2">
      <c r="C184" s="64" t="s">
        <v>58</v>
      </c>
      <c r="D184" s="69">
        <v>311</v>
      </c>
      <c r="E184" s="70">
        <v>169</v>
      </c>
      <c r="F184" s="72">
        <v>33</v>
      </c>
      <c r="G184" s="71">
        <v>1</v>
      </c>
      <c r="H184" s="71"/>
      <c r="I184" s="65">
        <v>75990</v>
      </c>
      <c r="J184" s="66">
        <v>3263</v>
      </c>
      <c r="K184" s="67">
        <v>2.6</v>
      </c>
      <c r="L184" s="68">
        <v>1</v>
      </c>
      <c r="M184" s="68"/>
      <c r="N184" s="65">
        <v>-75679</v>
      </c>
      <c r="O184" s="66">
        <v>3267</v>
      </c>
      <c r="P184" s="72">
        <v>0</v>
      </c>
      <c r="Q184" s="72">
        <v>0</v>
      </c>
      <c r="R184" s="83"/>
      <c r="S184" s="83"/>
      <c r="T184" s="106"/>
      <c r="U184" s="106"/>
      <c r="V184" s="106"/>
      <c r="W184" s="185"/>
      <c r="X184" s="190"/>
      <c r="Y184" s="190"/>
      <c r="Z184" s="189"/>
      <c r="AA184" s="191"/>
      <c r="AB184" s="191"/>
      <c r="AC184" s="186"/>
      <c r="AD184" s="186"/>
      <c r="AE184" s="187"/>
      <c r="AF184" s="188"/>
      <c r="AG184" s="188"/>
      <c r="AH184" s="186"/>
      <c r="AI184" s="186"/>
      <c r="AJ184" s="189"/>
      <c r="AK184" s="189"/>
      <c r="AL184" s="178"/>
      <c r="AM184" s="178"/>
    </row>
    <row r="185" spans="3:39" x14ac:dyDescent="0.2">
      <c r="C185" s="55" t="s">
        <v>34</v>
      </c>
      <c r="D185" s="60">
        <v>112</v>
      </c>
      <c r="E185" s="61">
        <v>89</v>
      </c>
      <c r="F185" s="63">
        <v>48.4</v>
      </c>
      <c r="G185" s="62">
        <v>0.36</v>
      </c>
      <c r="H185" s="62">
        <v>0.21</v>
      </c>
      <c r="I185" s="56">
        <v>46226</v>
      </c>
      <c r="J185" s="57">
        <v>2258</v>
      </c>
      <c r="K185" s="58">
        <v>3</v>
      </c>
      <c r="L185" s="59">
        <v>0.60799999999999998</v>
      </c>
      <c r="M185" s="59">
        <v>1.4E-2</v>
      </c>
      <c r="N185" s="56">
        <v>-46114</v>
      </c>
      <c r="O185" s="57">
        <v>2260</v>
      </c>
      <c r="P185" s="63">
        <v>-24.8</v>
      </c>
      <c r="Q185" s="63">
        <v>21</v>
      </c>
      <c r="R185" s="83"/>
      <c r="S185" s="83"/>
      <c r="T185" s="106"/>
      <c r="U185" s="106"/>
      <c r="V185" s="106"/>
      <c r="W185" s="185"/>
      <c r="X185" s="190"/>
      <c r="Y185" s="190"/>
      <c r="Z185" s="189"/>
      <c r="AA185" s="191"/>
      <c r="AB185" s="191"/>
      <c r="AC185" s="186"/>
      <c r="AD185" s="186"/>
      <c r="AE185" s="187"/>
      <c r="AF185" s="188"/>
      <c r="AG185" s="188"/>
      <c r="AH185" s="186"/>
      <c r="AI185" s="186"/>
      <c r="AJ185" s="189"/>
      <c r="AK185" s="189"/>
      <c r="AL185" s="178"/>
      <c r="AM185" s="178"/>
    </row>
    <row r="186" spans="3:39" x14ac:dyDescent="0.2">
      <c r="C186" s="64" t="s">
        <v>59</v>
      </c>
      <c r="D186" s="69">
        <v>0</v>
      </c>
      <c r="E186" s="70"/>
      <c r="F186" s="72"/>
      <c r="G186" s="71"/>
      <c r="H186" s="71"/>
      <c r="I186" s="65">
        <v>2246</v>
      </c>
      <c r="J186" s="66">
        <v>624</v>
      </c>
      <c r="K186" s="67">
        <v>16.899999999999999</v>
      </c>
      <c r="L186" s="68">
        <v>1</v>
      </c>
      <c r="M186" s="68"/>
      <c r="N186" s="65">
        <v>-2246</v>
      </c>
      <c r="O186" s="66">
        <v>624</v>
      </c>
      <c r="P186" s="67">
        <v>-100</v>
      </c>
      <c r="Q186" s="67">
        <v>0</v>
      </c>
      <c r="R186" s="83"/>
      <c r="S186" s="83"/>
      <c r="T186" s="106"/>
      <c r="U186" s="106"/>
      <c r="V186" s="106"/>
      <c r="W186" s="185"/>
      <c r="X186" s="190"/>
      <c r="Y186" s="190"/>
      <c r="Z186" s="189"/>
      <c r="AA186" s="191"/>
      <c r="AB186" s="191"/>
      <c r="AC186" s="190"/>
      <c r="AD186" s="190"/>
      <c r="AE186" s="189"/>
      <c r="AF186" s="191"/>
      <c r="AG186" s="191"/>
      <c r="AH186" s="190"/>
      <c r="AI186" s="190"/>
      <c r="AJ186" s="187"/>
      <c r="AK186" s="187"/>
      <c r="AL186" s="178"/>
      <c r="AM186" s="178"/>
    </row>
    <row r="187" spans="3:39" x14ac:dyDescent="0.2">
      <c r="C187" s="55" t="s">
        <v>34</v>
      </c>
      <c r="D187" s="60">
        <v>0</v>
      </c>
      <c r="E187" s="61"/>
      <c r="F187" s="63"/>
      <c r="G187" s="62"/>
      <c r="H187" s="62"/>
      <c r="I187" s="56">
        <v>1026</v>
      </c>
      <c r="J187" s="57">
        <v>327</v>
      </c>
      <c r="K187" s="58">
        <v>19.399999999999999</v>
      </c>
      <c r="L187" s="59">
        <v>0.45700000000000002</v>
      </c>
      <c r="M187" s="59">
        <v>7.0999999999999994E-2</v>
      </c>
      <c r="N187" s="56">
        <v>-1026</v>
      </c>
      <c r="O187" s="57">
        <v>327</v>
      </c>
      <c r="P187" s="58">
        <v>-45.7</v>
      </c>
      <c r="Q187" s="58">
        <v>7.1</v>
      </c>
      <c r="R187" s="83"/>
      <c r="S187" s="83"/>
      <c r="T187" s="106"/>
      <c r="U187" s="106"/>
      <c r="V187" s="106"/>
      <c r="W187" s="185"/>
      <c r="X187" s="190"/>
      <c r="Y187" s="190"/>
      <c r="Z187" s="189"/>
      <c r="AA187" s="191"/>
      <c r="AB187" s="191"/>
      <c r="AC187" s="190"/>
      <c r="AD187" s="190"/>
      <c r="AE187" s="189"/>
      <c r="AF187" s="191"/>
      <c r="AG187" s="191"/>
      <c r="AH187" s="190"/>
      <c r="AI187" s="190"/>
      <c r="AJ187" s="189"/>
      <c r="AK187" s="189"/>
      <c r="AL187" s="178"/>
      <c r="AM187" s="178"/>
    </row>
    <row r="188" spans="3:39" x14ac:dyDescent="0.2">
      <c r="C188" s="64" t="s">
        <v>60</v>
      </c>
      <c r="D188" s="69">
        <v>0</v>
      </c>
      <c r="E188" s="70"/>
      <c r="F188" s="72"/>
      <c r="G188" s="71"/>
      <c r="H188" s="71"/>
      <c r="I188" s="69">
        <v>23</v>
      </c>
      <c r="J188" s="70">
        <v>27</v>
      </c>
      <c r="K188" s="72">
        <v>71.400000000000006</v>
      </c>
      <c r="L188" s="71">
        <v>1</v>
      </c>
      <c r="M188" s="71"/>
      <c r="N188" s="69">
        <v>-23</v>
      </c>
      <c r="O188" s="70">
        <v>27</v>
      </c>
      <c r="P188" s="67">
        <v>-100</v>
      </c>
      <c r="Q188" s="67">
        <v>0</v>
      </c>
      <c r="R188" s="83"/>
      <c r="S188" s="83"/>
      <c r="T188" s="106"/>
      <c r="U188" s="106"/>
      <c r="V188" s="106"/>
      <c r="W188" s="185"/>
      <c r="X188" s="190"/>
      <c r="Y188" s="190"/>
      <c r="Z188" s="189"/>
      <c r="AA188" s="191"/>
      <c r="AB188" s="191"/>
      <c r="AC188" s="190"/>
      <c r="AD188" s="190"/>
      <c r="AE188" s="189"/>
      <c r="AF188" s="191"/>
      <c r="AG188" s="191"/>
      <c r="AH188" s="190"/>
      <c r="AI188" s="190"/>
      <c r="AJ188" s="189"/>
      <c r="AK188" s="189"/>
      <c r="AL188" s="178"/>
      <c r="AM188" s="178"/>
    </row>
    <row r="189" spans="3:39" x14ac:dyDescent="0.2">
      <c r="C189" s="55" t="s">
        <v>34</v>
      </c>
      <c r="D189" s="60">
        <v>0</v>
      </c>
      <c r="E189" s="61"/>
      <c r="F189" s="63"/>
      <c r="G189" s="62"/>
      <c r="H189" s="62"/>
      <c r="I189" s="60">
        <v>8</v>
      </c>
      <c r="J189" s="61">
        <v>14</v>
      </c>
      <c r="K189" s="63">
        <v>106.4</v>
      </c>
      <c r="L189" s="62">
        <v>0.34799999999999998</v>
      </c>
      <c r="M189" s="62">
        <v>0.45100000000000001</v>
      </c>
      <c r="N189" s="60">
        <v>-8</v>
      </c>
      <c r="O189" s="61">
        <v>14</v>
      </c>
      <c r="P189" s="63">
        <v>-34.799999999999997</v>
      </c>
      <c r="Q189" s="63">
        <v>45.1</v>
      </c>
      <c r="R189" s="83"/>
      <c r="S189" s="83"/>
      <c r="T189" s="106"/>
      <c r="U189" s="106"/>
      <c r="V189" s="106"/>
      <c r="W189" s="185"/>
      <c r="X189" s="190"/>
      <c r="Y189" s="190"/>
      <c r="Z189" s="189"/>
      <c r="AA189" s="191"/>
      <c r="AB189" s="191"/>
      <c r="AC189" s="190"/>
      <c r="AD189" s="190"/>
      <c r="AE189" s="189"/>
      <c r="AF189" s="191"/>
      <c r="AG189" s="191"/>
      <c r="AH189" s="190"/>
      <c r="AI189" s="190"/>
      <c r="AJ189" s="189"/>
      <c r="AK189" s="189"/>
      <c r="AL189" s="178"/>
      <c r="AM189" s="178"/>
    </row>
    <row r="190" spans="3:39" x14ac:dyDescent="0.2">
      <c r="C190" s="64" t="s">
        <v>61</v>
      </c>
      <c r="D190" s="69">
        <v>15</v>
      </c>
      <c r="E190" s="70">
        <v>19</v>
      </c>
      <c r="F190" s="72">
        <v>77</v>
      </c>
      <c r="G190" s="71">
        <v>1</v>
      </c>
      <c r="H190" s="71"/>
      <c r="I190" s="65">
        <v>5456</v>
      </c>
      <c r="J190" s="66">
        <v>863</v>
      </c>
      <c r="K190" s="67">
        <v>9.6</v>
      </c>
      <c r="L190" s="68">
        <v>1</v>
      </c>
      <c r="M190" s="68"/>
      <c r="N190" s="65">
        <v>-5441</v>
      </c>
      <c r="O190" s="66">
        <v>863</v>
      </c>
      <c r="P190" s="72">
        <v>0</v>
      </c>
      <c r="Q190" s="72">
        <v>0</v>
      </c>
      <c r="R190" s="83"/>
      <c r="S190" s="83"/>
      <c r="T190" s="106"/>
      <c r="U190" s="106"/>
      <c r="V190" s="106"/>
      <c r="W190" s="185"/>
      <c r="X190" s="190"/>
      <c r="Y190" s="190"/>
      <c r="Z190" s="189"/>
      <c r="AA190" s="191"/>
      <c r="AB190" s="191"/>
      <c r="AC190" s="190"/>
      <c r="AD190" s="190"/>
      <c r="AE190" s="189"/>
      <c r="AF190" s="191"/>
      <c r="AG190" s="191"/>
      <c r="AH190" s="190"/>
      <c r="AI190" s="190"/>
      <c r="AJ190" s="189"/>
      <c r="AK190" s="189"/>
      <c r="AL190" s="178"/>
      <c r="AM190" s="178"/>
    </row>
    <row r="191" spans="3:39" x14ac:dyDescent="0.2">
      <c r="C191" s="55" t="s">
        <v>34</v>
      </c>
      <c r="D191" s="60">
        <v>15</v>
      </c>
      <c r="E191" s="61">
        <v>19</v>
      </c>
      <c r="F191" s="63">
        <v>77</v>
      </c>
      <c r="G191" s="62">
        <v>1</v>
      </c>
      <c r="H191" s="62"/>
      <c r="I191" s="56">
        <v>3250</v>
      </c>
      <c r="J191" s="57">
        <v>561</v>
      </c>
      <c r="K191" s="58">
        <v>10.5</v>
      </c>
      <c r="L191" s="59">
        <v>0.59599999999999997</v>
      </c>
      <c r="M191" s="59">
        <v>4.1000000000000002E-2</v>
      </c>
      <c r="N191" s="56">
        <v>-3235</v>
      </c>
      <c r="O191" s="57">
        <v>561</v>
      </c>
      <c r="P191" s="58">
        <v>40.4</v>
      </c>
      <c r="Q191" s="58">
        <v>4.0999999999999996</v>
      </c>
      <c r="R191" s="83"/>
      <c r="S191" s="83"/>
      <c r="T191" s="106"/>
      <c r="U191" s="106"/>
      <c r="V191" s="106"/>
      <c r="W191" s="185"/>
      <c r="X191" s="190"/>
      <c r="Y191" s="190"/>
      <c r="Z191" s="189"/>
      <c r="AA191" s="191"/>
      <c r="AB191" s="191"/>
      <c r="AC191" s="190"/>
      <c r="AD191" s="190"/>
      <c r="AE191" s="189"/>
      <c r="AF191" s="191"/>
      <c r="AG191" s="191"/>
      <c r="AH191" s="190"/>
      <c r="AI191" s="190"/>
      <c r="AJ191" s="187"/>
      <c r="AK191" s="187"/>
      <c r="AL191" s="178"/>
      <c r="AM191" s="178"/>
    </row>
    <row r="192" spans="3:39" x14ac:dyDescent="0.2">
      <c r="C192" s="64" t="s">
        <v>62</v>
      </c>
      <c r="D192" s="69">
        <v>12</v>
      </c>
      <c r="E192" s="70">
        <v>17</v>
      </c>
      <c r="F192" s="72">
        <v>86.1</v>
      </c>
      <c r="G192" s="71">
        <v>1</v>
      </c>
      <c r="H192" s="71"/>
      <c r="I192" s="69">
        <v>323</v>
      </c>
      <c r="J192" s="70">
        <v>152</v>
      </c>
      <c r="K192" s="72">
        <v>28.6</v>
      </c>
      <c r="L192" s="71">
        <v>1</v>
      </c>
      <c r="M192" s="71"/>
      <c r="N192" s="69">
        <v>-311</v>
      </c>
      <c r="O192" s="70">
        <v>153</v>
      </c>
      <c r="P192" s="72">
        <v>0</v>
      </c>
      <c r="Q192" s="72">
        <v>0</v>
      </c>
      <c r="R192" s="83"/>
      <c r="S192" s="83"/>
      <c r="T192" s="106"/>
      <c r="U192" s="106"/>
      <c r="V192" s="106"/>
      <c r="W192" s="185"/>
      <c r="X192" s="190"/>
      <c r="Y192" s="190"/>
      <c r="Z192" s="189"/>
      <c r="AA192" s="191"/>
      <c r="AB192" s="191"/>
      <c r="AC192" s="190"/>
      <c r="AD192" s="190"/>
      <c r="AE192" s="189"/>
      <c r="AF192" s="191"/>
      <c r="AG192" s="191"/>
      <c r="AH192" s="190"/>
      <c r="AI192" s="190"/>
      <c r="AJ192" s="189"/>
      <c r="AK192" s="189"/>
      <c r="AL192" s="178"/>
      <c r="AM192" s="178"/>
    </row>
    <row r="193" spans="3:39" x14ac:dyDescent="0.2">
      <c r="C193" s="55" t="s">
        <v>34</v>
      </c>
      <c r="D193" s="60">
        <v>0</v>
      </c>
      <c r="E193" s="61"/>
      <c r="F193" s="63"/>
      <c r="G193" s="62"/>
      <c r="H193" s="62"/>
      <c r="I193" s="60">
        <v>106</v>
      </c>
      <c r="J193" s="61">
        <v>72</v>
      </c>
      <c r="K193" s="63">
        <v>41.3</v>
      </c>
      <c r="L193" s="62">
        <v>0.32800000000000001</v>
      </c>
      <c r="M193" s="62">
        <v>0.161</v>
      </c>
      <c r="N193" s="60">
        <v>-106</v>
      </c>
      <c r="O193" s="61">
        <v>72</v>
      </c>
      <c r="P193" s="63">
        <v>-32.799999999999997</v>
      </c>
      <c r="Q193" s="63">
        <v>16.100000000000001</v>
      </c>
      <c r="R193" s="83"/>
      <c r="S193" s="83"/>
      <c r="T193" s="106"/>
      <c r="U193" s="106"/>
      <c r="V193" s="106"/>
      <c r="W193" s="185"/>
      <c r="X193" s="190"/>
      <c r="Y193" s="190"/>
      <c r="Z193" s="189"/>
      <c r="AA193" s="191"/>
      <c r="AB193" s="191"/>
      <c r="AC193" s="190"/>
      <c r="AD193" s="190"/>
      <c r="AE193" s="189"/>
      <c r="AF193" s="191"/>
      <c r="AG193" s="191"/>
      <c r="AH193" s="190"/>
      <c r="AI193" s="190"/>
      <c r="AJ193" s="189"/>
      <c r="AK193" s="189"/>
      <c r="AL193" s="178"/>
      <c r="AM193" s="178"/>
    </row>
    <row r="194" spans="3:39" x14ac:dyDescent="0.2">
      <c r="C194" s="64" t="s">
        <v>63</v>
      </c>
      <c r="D194" s="69">
        <v>111</v>
      </c>
      <c r="E194" s="70">
        <v>123</v>
      </c>
      <c r="F194" s="72">
        <v>67.400000000000006</v>
      </c>
      <c r="G194" s="71">
        <v>1</v>
      </c>
      <c r="H194" s="71"/>
      <c r="I194" s="65">
        <v>10729</v>
      </c>
      <c r="J194" s="66">
        <v>1054</v>
      </c>
      <c r="K194" s="67">
        <v>6</v>
      </c>
      <c r="L194" s="68">
        <v>1</v>
      </c>
      <c r="M194" s="68"/>
      <c r="N194" s="65">
        <v>-10618</v>
      </c>
      <c r="O194" s="66">
        <v>1061</v>
      </c>
      <c r="P194" s="72">
        <v>0</v>
      </c>
      <c r="Q194" s="72">
        <v>0</v>
      </c>
      <c r="R194" s="83"/>
      <c r="S194" s="83"/>
      <c r="T194" s="106"/>
      <c r="U194" s="106"/>
      <c r="V194" s="106"/>
      <c r="W194" s="185"/>
      <c r="X194" s="190"/>
      <c r="Y194" s="190"/>
      <c r="Z194" s="189"/>
      <c r="AA194" s="191"/>
      <c r="AB194" s="191"/>
      <c r="AC194" s="186"/>
      <c r="AD194" s="186"/>
      <c r="AE194" s="187"/>
      <c r="AF194" s="188"/>
      <c r="AG194" s="188"/>
      <c r="AH194" s="186"/>
      <c r="AI194" s="186"/>
      <c r="AJ194" s="189"/>
      <c r="AK194" s="189"/>
      <c r="AL194" s="178"/>
      <c r="AM194" s="178"/>
    </row>
    <row r="195" spans="3:39" x14ac:dyDescent="0.2">
      <c r="C195" s="55" t="s">
        <v>34</v>
      </c>
      <c r="D195" s="60">
        <v>44</v>
      </c>
      <c r="E195" s="61">
        <v>62</v>
      </c>
      <c r="F195" s="63">
        <v>85.7</v>
      </c>
      <c r="G195" s="62">
        <v>0.39600000000000002</v>
      </c>
      <c r="H195" s="62">
        <v>0.34499999999999997</v>
      </c>
      <c r="I195" s="56">
        <v>6251</v>
      </c>
      <c r="J195" s="57">
        <v>764</v>
      </c>
      <c r="K195" s="58">
        <v>7.4</v>
      </c>
      <c r="L195" s="59">
        <v>0.58299999999999996</v>
      </c>
      <c r="M195" s="59">
        <v>4.2000000000000003E-2</v>
      </c>
      <c r="N195" s="56">
        <v>-6207</v>
      </c>
      <c r="O195" s="57">
        <v>767</v>
      </c>
      <c r="P195" s="63">
        <v>-18.7</v>
      </c>
      <c r="Q195" s="63">
        <v>34.799999999999997</v>
      </c>
      <c r="R195" s="83"/>
      <c r="S195" s="83"/>
      <c r="T195" s="106"/>
      <c r="U195" s="106"/>
      <c r="V195" s="106"/>
      <c r="W195" s="185"/>
      <c r="X195" s="190"/>
      <c r="Y195" s="190"/>
      <c r="Z195" s="189"/>
      <c r="AA195" s="191"/>
      <c r="AB195" s="191"/>
      <c r="AC195" s="186"/>
      <c r="AD195" s="186"/>
      <c r="AE195" s="187"/>
      <c r="AF195" s="188"/>
      <c r="AG195" s="188"/>
      <c r="AH195" s="186"/>
      <c r="AI195" s="186"/>
      <c r="AJ195" s="189"/>
      <c r="AK195" s="189"/>
      <c r="AL195" s="178"/>
      <c r="AM195" s="178"/>
    </row>
    <row r="196" spans="3:39" x14ac:dyDescent="0.2">
      <c r="C196" s="64" t="s">
        <v>64</v>
      </c>
      <c r="D196" s="69">
        <v>522</v>
      </c>
      <c r="E196" s="70">
        <v>241</v>
      </c>
      <c r="F196" s="72">
        <v>28.1</v>
      </c>
      <c r="G196" s="71">
        <v>1</v>
      </c>
      <c r="H196" s="71"/>
      <c r="I196" s="65">
        <v>40593</v>
      </c>
      <c r="J196" s="66">
        <v>2380</v>
      </c>
      <c r="K196" s="67">
        <v>3.6</v>
      </c>
      <c r="L196" s="68">
        <v>1</v>
      </c>
      <c r="M196" s="68"/>
      <c r="N196" s="65">
        <v>-40071</v>
      </c>
      <c r="O196" s="66">
        <v>2392</v>
      </c>
      <c r="P196" s="72">
        <v>0</v>
      </c>
      <c r="Q196" s="72">
        <v>0</v>
      </c>
      <c r="R196" s="83"/>
      <c r="S196" s="83"/>
      <c r="T196" s="106"/>
      <c r="U196" s="106"/>
      <c r="V196" s="106"/>
      <c r="W196" s="185"/>
      <c r="X196" s="190"/>
      <c r="Y196" s="190"/>
      <c r="Z196" s="189"/>
      <c r="AA196" s="191"/>
      <c r="AB196" s="191"/>
      <c r="AC196" s="186"/>
      <c r="AD196" s="186"/>
      <c r="AE196" s="187"/>
      <c r="AF196" s="188"/>
      <c r="AG196" s="188"/>
      <c r="AH196" s="186"/>
      <c r="AI196" s="186"/>
      <c r="AJ196" s="189"/>
      <c r="AK196" s="189"/>
      <c r="AL196" s="178"/>
      <c r="AM196" s="178"/>
    </row>
    <row r="197" spans="3:39" x14ac:dyDescent="0.2">
      <c r="C197" s="55" t="s">
        <v>34</v>
      </c>
      <c r="D197" s="60">
        <v>346</v>
      </c>
      <c r="E197" s="61">
        <v>182</v>
      </c>
      <c r="F197" s="63">
        <v>32</v>
      </c>
      <c r="G197" s="62">
        <v>0.66300000000000003</v>
      </c>
      <c r="H197" s="62">
        <v>0.16800000000000001</v>
      </c>
      <c r="I197" s="56">
        <v>19484</v>
      </c>
      <c r="J197" s="57">
        <v>1431</v>
      </c>
      <c r="K197" s="58">
        <v>4.5</v>
      </c>
      <c r="L197" s="59">
        <v>0.48</v>
      </c>
      <c r="M197" s="59">
        <v>2.1000000000000001E-2</v>
      </c>
      <c r="N197" s="56">
        <v>-19138</v>
      </c>
      <c r="O197" s="57">
        <v>1443</v>
      </c>
      <c r="P197" s="63">
        <v>18.3</v>
      </c>
      <c r="Q197" s="63">
        <v>16.899999999999999</v>
      </c>
      <c r="R197" s="83"/>
      <c r="S197" s="83"/>
      <c r="T197" s="106"/>
      <c r="U197" s="106"/>
      <c r="V197" s="106"/>
      <c r="W197" s="185"/>
      <c r="X197" s="190"/>
      <c r="Y197" s="190"/>
      <c r="Z197" s="189"/>
      <c r="AA197" s="191"/>
      <c r="AB197" s="191"/>
      <c r="AC197" s="186"/>
      <c r="AD197" s="186"/>
      <c r="AE197" s="187"/>
      <c r="AF197" s="188"/>
      <c r="AG197" s="188"/>
      <c r="AH197" s="186"/>
      <c r="AI197" s="186"/>
      <c r="AJ197" s="189"/>
      <c r="AK197" s="189"/>
      <c r="AL197" s="178"/>
      <c r="AM197" s="178"/>
    </row>
    <row r="198" spans="3:39" x14ac:dyDescent="0.2">
      <c r="C198" s="64" t="s">
        <v>65</v>
      </c>
      <c r="D198" s="69">
        <v>417</v>
      </c>
      <c r="E198" s="70">
        <v>173</v>
      </c>
      <c r="F198" s="72">
        <v>25.2</v>
      </c>
      <c r="G198" s="71">
        <v>1</v>
      </c>
      <c r="H198" s="71"/>
      <c r="I198" s="65">
        <v>50071</v>
      </c>
      <c r="J198" s="66">
        <v>2142</v>
      </c>
      <c r="K198" s="67">
        <v>2.6</v>
      </c>
      <c r="L198" s="68">
        <v>1</v>
      </c>
      <c r="M198" s="68"/>
      <c r="N198" s="65">
        <v>-49654</v>
      </c>
      <c r="O198" s="66">
        <v>2149</v>
      </c>
      <c r="P198" s="72">
        <v>0</v>
      </c>
      <c r="Q198" s="72">
        <v>0</v>
      </c>
      <c r="R198" s="83"/>
      <c r="S198" s="83"/>
      <c r="T198" s="106"/>
      <c r="U198" s="106"/>
      <c r="V198" s="106"/>
      <c r="W198" s="185"/>
      <c r="X198" s="190"/>
      <c r="Y198" s="190"/>
      <c r="Z198" s="189"/>
      <c r="AA198" s="191"/>
      <c r="AB198" s="191"/>
      <c r="AC198" s="186"/>
      <c r="AD198" s="186"/>
      <c r="AE198" s="187"/>
      <c r="AF198" s="188"/>
      <c r="AG198" s="188"/>
      <c r="AH198" s="186"/>
      <c r="AI198" s="186"/>
      <c r="AJ198" s="189"/>
      <c r="AK198" s="189"/>
      <c r="AL198" s="178"/>
      <c r="AM198" s="178"/>
    </row>
    <row r="199" spans="3:39" x14ac:dyDescent="0.2">
      <c r="C199" s="55" t="s">
        <v>34</v>
      </c>
      <c r="D199" s="60">
        <v>118</v>
      </c>
      <c r="E199" s="61">
        <v>74</v>
      </c>
      <c r="F199" s="63">
        <v>38</v>
      </c>
      <c r="G199" s="62">
        <v>0.28299999999999997</v>
      </c>
      <c r="H199" s="62">
        <v>0.13300000000000001</v>
      </c>
      <c r="I199" s="56">
        <v>14041</v>
      </c>
      <c r="J199" s="57">
        <v>1042</v>
      </c>
      <c r="K199" s="58">
        <v>4.5</v>
      </c>
      <c r="L199" s="59">
        <v>0.28000000000000003</v>
      </c>
      <c r="M199" s="59">
        <v>1.7000000000000001E-2</v>
      </c>
      <c r="N199" s="56">
        <v>-13923</v>
      </c>
      <c r="O199" s="57">
        <v>1045</v>
      </c>
      <c r="P199" s="63">
        <v>0.3</v>
      </c>
      <c r="Q199" s="63">
        <v>13.4</v>
      </c>
      <c r="R199" s="83"/>
      <c r="S199" s="83"/>
      <c r="T199" s="106"/>
      <c r="U199" s="106"/>
      <c r="V199" s="106"/>
      <c r="W199" s="185"/>
      <c r="X199" s="190"/>
      <c r="Y199" s="190"/>
      <c r="Z199" s="189"/>
      <c r="AA199" s="191"/>
      <c r="AB199" s="191"/>
      <c r="AC199" s="186"/>
      <c r="AD199" s="186"/>
      <c r="AE199" s="187"/>
      <c r="AF199" s="188"/>
      <c r="AG199" s="188"/>
      <c r="AH199" s="186"/>
      <c r="AI199" s="186"/>
      <c r="AJ199" s="189"/>
      <c r="AK199" s="189"/>
      <c r="AL199" s="178"/>
      <c r="AM199" s="178"/>
    </row>
    <row r="200" spans="3:39" x14ac:dyDescent="0.2">
      <c r="C200" s="64" t="s">
        <v>66</v>
      </c>
      <c r="D200" s="69">
        <v>47</v>
      </c>
      <c r="E200" s="70">
        <v>44</v>
      </c>
      <c r="F200" s="72">
        <v>56.9</v>
      </c>
      <c r="G200" s="71">
        <v>1</v>
      </c>
      <c r="H200" s="71"/>
      <c r="I200" s="65">
        <v>6991</v>
      </c>
      <c r="J200" s="66">
        <v>1046</v>
      </c>
      <c r="K200" s="67">
        <v>9.1</v>
      </c>
      <c r="L200" s="68">
        <v>1</v>
      </c>
      <c r="M200" s="68"/>
      <c r="N200" s="65">
        <v>-6944</v>
      </c>
      <c r="O200" s="66">
        <v>1047</v>
      </c>
      <c r="P200" s="72">
        <v>0</v>
      </c>
      <c r="Q200" s="72">
        <v>0</v>
      </c>
      <c r="R200" s="83"/>
      <c r="S200" s="83"/>
      <c r="T200" s="106"/>
      <c r="U200" s="106"/>
      <c r="V200" s="106"/>
      <c r="W200" s="185"/>
      <c r="X200" s="190"/>
      <c r="Y200" s="190"/>
      <c r="Z200" s="189"/>
      <c r="AA200" s="191"/>
      <c r="AB200" s="191"/>
      <c r="AC200" s="186"/>
      <c r="AD200" s="186"/>
      <c r="AE200" s="187"/>
      <c r="AF200" s="188"/>
      <c r="AG200" s="188"/>
      <c r="AH200" s="186"/>
      <c r="AI200" s="186"/>
      <c r="AJ200" s="189"/>
      <c r="AK200" s="189"/>
      <c r="AL200" s="178"/>
      <c r="AM200" s="178"/>
    </row>
    <row r="201" spans="3:39" x14ac:dyDescent="0.2">
      <c r="C201" s="55" t="s">
        <v>34</v>
      </c>
      <c r="D201" s="60">
        <v>28</v>
      </c>
      <c r="E201" s="61">
        <v>30</v>
      </c>
      <c r="F201" s="63">
        <v>65.099999999999994</v>
      </c>
      <c r="G201" s="62">
        <v>0.59599999999999997</v>
      </c>
      <c r="H201" s="62">
        <v>0.31</v>
      </c>
      <c r="I201" s="56">
        <v>3218</v>
      </c>
      <c r="J201" s="57">
        <v>561</v>
      </c>
      <c r="K201" s="58">
        <v>10.6</v>
      </c>
      <c r="L201" s="59">
        <v>0.46</v>
      </c>
      <c r="M201" s="59">
        <v>4.1000000000000002E-2</v>
      </c>
      <c r="N201" s="56">
        <v>-3190</v>
      </c>
      <c r="O201" s="57">
        <v>562</v>
      </c>
      <c r="P201" s="63">
        <v>13.6</v>
      </c>
      <c r="Q201" s="63">
        <v>31.3</v>
      </c>
      <c r="R201" s="83"/>
      <c r="S201" s="83"/>
      <c r="T201" s="106"/>
      <c r="U201" s="106"/>
      <c r="V201" s="106"/>
      <c r="W201" s="185"/>
      <c r="X201" s="190"/>
      <c r="Y201" s="190"/>
      <c r="Z201" s="189"/>
      <c r="AA201" s="191"/>
      <c r="AB201" s="191"/>
      <c r="AC201" s="190"/>
      <c r="AD201" s="190"/>
      <c r="AE201" s="189"/>
      <c r="AF201" s="191"/>
      <c r="AG201" s="191"/>
      <c r="AH201" s="190"/>
      <c r="AI201" s="190"/>
      <c r="AJ201" s="189"/>
      <c r="AK201" s="189"/>
      <c r="AL201" s="178"/>
      <c r="AM201" s="178"/>
    </row>
    <row r="202" spans="3:39" x14ac:dyDescent="0.2">
      <c r="C202" s="64" t="s">
        <v>67</v>
      </c>
      <c r="D202" s="69">
        <v>0</v>
      </c>
      <c r="E202" s="70"/>
      <c r="F202" s="72"/>
      <c r="G202" s="71"/>
      <c r="H202" s="71"/>
      <c r="I202" s="69">
        <v>37</v>
      </c>
      <c r="J202" s="70">
        <v>36</v>
      </c>
      <c r="K202" s="72">
        <v>59.1</v>
      </c>
      <c r="L202" s="71">
        <v>1</v>
      </c>
      <c r="M202" s="71"/>
      <c r="N202" s="69">
        <v>-37</v>
      </c>
      <c r="O202" s="70">
        <v>36</v>
      </c>
      <c r="P202" s="67">
        <v>-100</v>
      </c>
      <c r="Q202" s="67">
        <v>0</v>
      </c>
      <c r="R202" s="83"/>
      <c r="S202" s="83"/>
      <c r="T202" s="106"/>
      <c r="U202" s="106"/>
      <c r="V202" s="106"/>
      <c r="W202" s="185"/>
      <c r="X202" s="190"/>
      <c r="Y202" s="190"/>
      <c r="Z202" s="189"/>
      <c r="AA202" s="191"/>
      <c r="AB202" s="191"/>
      <c r="AC202" s="190"/>
      <c r="AD202" s="190"/>
      <c r="AE202" s="189"/>
      <c r="AF202" s="191"/>
      <c r="AG202" s="191"/>
      <c r="AH202" s="190"/>
      <c r="AI202" s="190"/>
      <c r="AJ202" s="189"/>
      <c r="AK202" s="189"/>
      <c r="AL202" s="178"/>
      <c r="AM202" s="178"/>
    </row>
    <row r="203" spans="3:39" x14ac:dyDescent="0.2">
      <c r="C203" s="55" t="s">
        <v>34</v>
      </c>
      <c r="D203" s="60">
        <v>0</v>
      </c>
      <c r="E203" s="61"/>
      <c r="F203" s="63"/>
      <c r="G203" s="62"/>
      <c r="H203" s="62"/>
      <c r="I203" s="60">
        <v>0</v>
      </c>
      <c r="J203" s="61"/>
      <c r="K203" s="63"/>
      <c r="L203" s="62"/>
      <c r="M203" s="62"/>
      <c r="N203" s="60">
        <v>0</v>
      </c>
      <c r="O203" s="61">
        <v>0</v>
      </c>
      <c r="P203" s="63"/>
      <c r="Q203" s="63"/>
      <c r="R203" s="83"/>
      <c r="S203" s="83"/>
      <c r="T203" s="106"/>
      <c r="U203" s="106"/>
      <c r="V203" s="106"/>
      <c r="W203" s="185"/>
      <c r="X203" s="190"/>
      <c r="Y203" s="190"/>
      <c r="Z203" s="189"/>
      <c r="AA203" s="191"/>
      <c r="AB203" s="191"/>
      <c r="AC203" s="190"/>
      <c r="AD203" s="190"/>
      <c r="AE203" s="189"/>
      <c r="AF203" s="191"/>
      <c r="AG203" s="191"/>
      <c r="AH203" s="190"/>
      <c r="AI203" s="190"/>
      <c r="AJ203" s="189"/>
      <c r="AK203" s="189"/>
      <c r="AL203" s="178"/>
      <c r="AM203" s="178"/>
    </row>
    <row r="204" spans="3:39" x14ac:dyDescent="0.2">
      <c r="C204" s="64" t="s">
        <v>68</v>
      </c>
      <c r="D204" s="69">
        <v>0</v>
      </c>
      <c r="E204" s="70"/>
      <c r="F204" s="72"/>
      <c r="G204" s="71"/>
      <c r="H204" s="71"/>
      <c r="I204" s="65">
        <v>1366</v>
      </c>
      <c r="J204" s="66">
        <v>417</v>
      </c>
      <c r="K204" s="67">
        <v>18.600000000000001</v>
      </c>
      <c r="L204" s="68">
        <v>1</v>
      </c>
      <c r="M204" s="68"/>
      <c r="N204" s="65">
        <v>-1366</v>
      </c>
      <c r="O204" s="66">
        <v>417</v>
      </c>
      <c r="P204" s="67">
        <v>-100</v>
      </c>
      <c r="Q204" s="67">
        <v>0</v>
      </c>
      <c r="R204" s="83"/>
      <c r="S204" s="83"/>
      <c r="T204" s="106"/>
      <c r="U204" s="106"/>
      <c r="V204" s="106"/>
      <c r="W204" s="185"/>
      <c r="X204" s="190"/>
      <c r="Y204" s="190"/>
      <c r="Z204" s="189"/>
      <c r="AA204" s="191"/>
      <c r="AB204" s="191"/>
      <c r="AC204" s="190"/>
      <c r="AD204" s="190"/>
      <c r="AE204" s="189"/>
      <c r="AF204" s="191"/>
      <c r="AG204" s="191"/>
      <c r="AH204" s="190"/>
      <c r="AI204" s="190"/>
      <c r="AJ204" s="187"/>
      <c r="AK204" s="187"/>
      <c r="AL204" s="178"/>
      <c r="AM204" s="178"/>
    </row>
    <row r="205" spans="3:39" x14ac:dyDescent="0.2">
      <c r="C205" s="55" t="s">
        <v>34</v>
      </c>
      <c r="D205" s="60">
        <v>0</v>
      </c>
      <c r="E205" s="61"/>
      <c r="F205" s="63"/>
      <c r="G205" s="62"/>
      <c r="H205" s="62"/>
      <c r="I205" s="60">
        <v>437</v>
      </c>
      <c r="J205" s="61">
        <v>213</v>
      </c>
      <c r="K205" s="63">
        <v>29.6</v>
      </c>
      <c r="L205" s="62">
        <v>0.32</v>
      </c>
      <c r="M205" s="62">
        <v>0.122</v>
      </c>
      <c r="N205" s="60">
        <v>-437</v>
      </c>
      <c r="O205" s="61">
        <v>213</v>
      </c>
      <c r="P205" s="63">
        <v>-32</v>
      </c>
      <c r="Q205" s="63">
        <v>12.2</v>
      </c>
      <c r="R205" s="83"/>
      <c r="S205" s="83"/>
      <c r="T205" s="106"/>
      <c r="U205" s="106"/>
      <c r="V205" s="106"/>
      <c r="W205" s="185"/>
      <c r="X205" s="190"/>
      <c r="Y205" s="190"/>
      <c r="Z205" s="189"/>
      <c r="AA205" s="191"/>
      <c r="AB205" s="191"/>
      <c r="AC205" s="190"/>
      <c r="AD205" s="190"/>
      <c r="AE205" s="189"/>
      <c r="AF205" s="191"/>
      <c r="AG205" s="191"/>
      <c r="AH205" s="190"/>
      <c r="AI205" s="190"/>
      <c r="AJ205" s="189"/>
      <c r="AK205" s="189"/>
      <c r="AL205" s="178"/>
      <c r="AM205" s="178"/>
    </row>
    <row r="206" spans="3:39" x14ac:dyDescent="0.2">
      <c r="C206" s="64" t="s">
        <v>69</v>
      </c>
      <c r="D206" s="69">
        <v>0</v>
      </c>
      <c r="E206" s="70"/>
      <c r="F206" s="72"/>
      <c r="G206" s="71"/>
      <c r="H206" s="71"/>
      <c r="I206" s="65">
        <v>7735</v>
      </c>
      <c r="J206" s="66">
        <v>763</v>
      </c>
      <c r="K206" s="67">
        <v>6</v>
      </c>
      <c r="L206" s="68">
        <v>1</v>
      </c>
      <c r="M206" s="68"/>
      <c r="N206" s="65">
        <v>-7735</v>
      </c>
      <c r="O206" s="66">
        <v>763</v>
      </c>
      <c r="P206" s="67">
        <v>-100</v>
      </c>
      <c r="Q206" s="67">
        <v>0</v>
      </c>
      <c r="R206" s="83"/>
      <c r="S206" s="83"/>
      <c r="T206" s="106"/>
      <c r="U206" s="106"/>
      <c r="V206" s="106"/>
      <c r="W206" s="185"/>
      <c r="X206" s="190"/>
      <c r="Y206" s="190"/>
      <c r="Z206" s="189"/>
      <c r="AA206" s="191"/>
      <c r="AB206" s="191"/>
      <c r="AC206" s="186"/>
      <c r="AD206" s="186"/>
      <c r="AE206" s="187"/>
      <c r="AF206" s="188"/>
      <c r="AG206" s="188"/>
      <c r="AH206" s="186"/>
      <c r="AI206" s="186"/>
      <c r="AJ206" s="187"/>
      <c r="AK206" s="187"/>
      <c r="AL206" s="178"/>
      <c r="AM206" s="178"/>
    </row>
    <row r="207" spans="3:39" x14ac:dyDescent="0.2">
      <c r="C207" s="55" t="s">
        <v>34</v>
      </c>
      <c r="D207" s="60">
        <v>0</v>
      </c>
      <c r="E207" s="61"/>
      <c r="F207" s="63"/>
      <c r="G207" s="62"/>
      <c r="H207" s="62"/>
      <c r="I207" s="56">
        <v>3202</v>
      </c>
      <c r="J207" s="57">
        <v>451</v>
      </c>
      <c r="K207" s="58">
        <v>8.6</v>
      </c>
      <c r="L207" s="59">
        <v>0.41399999999999998</v>
      </c>
      <c r="M207" s="59">
        <v>4.2000000000000003E-2</v>
      </c>
      <c r="N207" s="56">
        <v>-3202</v>
      </c>
      <c r="O207" s="57">
        <v>451</v>
      </c>
      <c r="P207" s="58">
        <v>-41.4</v>
      </c>
      <c r="Q207" s="58">
        <v>4.2</v>
      </c>
      <c r="R207" s="83"/>
      <c r="S207" s="83"/>
      <c r="T207" s="106"/>
      <c r="U207" s="106"/>
      <c r="V207" s="106"/>
      <c r="W207" s="185"/>
      <c r="X207" s="190"/>
      <c r="Y207" s="190"/>
      <c r="Z207" s="189"/>
      <c r="AA207" s="191"/>
      <c r="AB207" s="191"/>
      <c r="AC207" s="186"/>
      <c r="AD207" s="186"/>
      <c r="AE207" s="187"/>
      <c r="AF207" s="188"/>
      <c r="AG207" s="188"/>
      <c r="AH207" s="186"/>
      <c r="AI207" s="186"/>
      <c r="AJ207" s="187"/>
      <c r="AK207" s="187"/>
      <c r="AL207" s="178"/>
      <c r="AM207" s="178"/>
    </row>
    <row r="208" spans="3:39" x14ac:dyDescent="0.2">
      <c r="C208" s="64" t="s">
        <v>70</v>
      </c>
      <c r="D208" s="69">
        <v>210</v>
      </c>
      <c r="E208" s="70">
        <v>135</v>
      </c>
      <c r="F208" s="72">
        <v>39.1</v>
      </c>
      <c r="G208" s="71">
        <v>1</v>
      </c>
      <c r="H208" s="71"/>
      <c r="I208" s="65">
        <v>62568</v>
      </c>
      <c r="J208" s="66">
        <v>3153</v>
      </c>
      <c r="K208" s="67">
        <v>3.1</v>
      </c>
      <c r="L208" s="68">
        <v>1</v>
      </c>
      <c r="M208" s="68"/>
      <c r="N208" s="65">
        <v>-62358</v>
      </c>
      <c r="O208" s="66">
        <v>3156</v>
      </c>
      <c r="P208" s="72">
        <v>0</v>
      </c>
      <c r="Q208" s="72">
        <v>0</v>
      </c>
      <c r="R208" s="83"/>
      <c r="S208" s="83"/>
      <c r="T208" s="106"/>
      <c r="U208" s="106"/>
      <c r="V208" s="106"/>
      <c r="W208" s="185"/>
      <c r="X208" s="190"/>
      <c r="Y208" s="190"/>
      <c r="Z208" s="189"/>
      <c r="AA208" s="191"/>
      <c r="AB208" s="191"/>
      <c r="AC208" s="186"/>
      <c r="AD208" s="186"/>
      <c r="AE208" s="187"/>
      <c r="AF208" s="188"/>
      <c r="AG208" s="188"/>
      <c r="AH208" s="186"/>
      <c r="AI208" s="186"/>
      <c r="AJ208" s="189"/>
      <c r="AK208" s="189"/>
      <c r="AL208" s="178"/>
      <c r="AM208" s="178"/>
    </row>
    <row r="209" spans="3:39" x14ac:dyDescent="0.2">
      <c r="C209" s="55" t="s">
        <v>34</v>
      </c>
      <c r="D209" s="60">
        <v>115</v>
      </c>
      <c r="E209" s="61">
        <v>101</v>
      </c>
      <c r="F209" s="63">
        <v>53.2</v>
      </c>
      <c r="G209" s="62">
        <v>0.54800000000000004</v>
      </c>
      <c r="H209" s="62">
        <v>0.32500000000000001</v>
      </c>
      <c r="I209" s="56">
        <v>26695</v>
      </c>
      <c r="J209" s="57">
        <v>1567</v>
      </c>
      <c r="K209" s="58">
        <v>3.6</v>
      </c>
      <c r="L209" s="59">
        <v>0.42699999999999999</v>
      </c>
      <c r="M209" s="59">
        <v>1.2999999999999999E-2</v>
      </c>
      <c r="N209" s="56">
        <v>-26580</v>
      </c>
      <c r="O209" s="57">
        <v>1570</v>
      </c>
      <c r="P209" s="63">
        <v>12.1</v>
      </c>
      <c r="Q209" s="63">
        <v>32.5</v>
      </c>
      <c r="R209" s="83"/>
      <c r="S209" s="83"/>
      <c r="T209" s="106"/>
      <c r="U209" s="106"/>
      <c r="V209" s="106"/>
      <c r="W209" s="185"/>
      <c r="X209" s="190"/>
      <c r="Y209" s="190"/>
      <c r="Z209" s="189"/>
      <c r="AA209" s="191"/>
      <c r="AB209" s="191"/>
      <c r="AC209" s="186"/>
      <c r="AD209" s="186"/>
      <c r="AE209" s="187"/>
      <c r="AF209" s="188"/>
      <c r="AG209" s="188"/>
      <c r="AH209" s="186"/>
      <c r="AI209" s="186"/>
      <c r="AJ209" s="189"/>
      <c r="AK209" s="189"/>
      <c r="AL209" s="178"/>
      <c r="AM209" s="178"/>
    </row>
    <row r="210" spans="3:39" x14ac:dyDescent="0.2">
      <c r="C210" s="64" t="s">
        <v>71</v>
      </c>
      <c r="D210" s="69">
        <v>98</v>
      </c>
      <c r="E210" s="70">
        <v>78</v>
      </c>
      <c r="F210" s="72">
        <v>48.3</v>
      </c>
      <c r="G210" s="71">
        <v>1</v>
      </c>
      <c r="H210" s="71"/>
      <c r="I210" s="65">
        <v>46543</v>
      </c>
      <c r="J210" s="66">
        <v>2288</v>
      </c>
      <c r="K210" s="67">
        <v>3</v>
      </c>
      <c r="L210" s="68">
        <v>1</v>
      </c>
      <c r="M210" s="68"/>
      <c r="N210" s="65">
        <v>-46445</v>
      </c>
      <c r="O210" s="66">
        <v>2289</v>
      </c>
      <c r="P210" s="72">
        <v>0</v>
      </c>
      <c r="Q210" s="72">
        <v>0</v>
      </c>
      <c r="R210" s="83"/>
      <c r="S210" s="83"/>
      <c r="T210" s="106"/>
      <c r="U210" s="106"/>
      <c r="V210" s="106"/>
      <c r="W210" s="185"/>
      <c r="X210" s="190"/>
      <c r="Y210" s="190"/>
      <c r="Z210" s="189"/>
      <c r="AA210" s="191"/>
      <c r="AB210" s="191"/>
      <c r="AC210" s="186"/>
      <c r="AD210" s="186"/>
      <c r="AE210" s="187"/>
      <c r="AF210" s="188"/>
      <c r="AG210" s="188"/>
      <c r="AH210" s="186"/>
      <c r="AI210" s="186"/>
      <c r="AJ210" s="189"/>
      <c r="AK210" s="189"/>
      <c r="AL210" s="178"/>
      <c r="AM210" s="178"/>
    </row>
    <row r="211" spans="3:39" x14ac:dyDescent="0.2">
      <c r="C211" s="55" t="s">
        <v>34</v>
      </c>
      <c r="D211" s="60">
        <v>39</v>
      </c>
      <c r="E211" s="61">
        <v>46</v>
      </c>
      <c r="F211" s="63">
        <v>71.400000000000006</v>
      </c>
      <c r="G211" s="62">
        <v>0.39800000000000002</v>
      </c>
      <c r="H211" s="62">
        <v>0.34399999999999997</v>
      </c>
      <c r="I211" s="56">
        <v>9285</v>
      </c>
      <c r="J211" s="57">
        <v>800</v>
      </c>
      <c r="K211" s="58">
        <v>5.2</v>
      </c>
      <c r="L211" s="59">
        <v>0.19900000000000001</v>
      </c>
      <c r="M211" s="59">
        <v>1.4E-2</v>
      </c>
      <c r="N211" s="56">
        <v>-9246</v>
      </c>
      <c r="O211" s="57">
        <v>801</v>
      </c>
      <c r="P211" s="63">
        <v>19.899999999999999</v>
      </c>
      <c r="Q211" s="63">
        <v>34.5</v>
      </c>
      <c r="R211" s="83"/>
      <c r="S211" s="83"/>
      <c r="T211" s="106"/>
      <c r="U211" s="106"/>
      <c r="V211" s="106"/>
      <c r="W211" s="185"/>
      <c r="X211" s="190"/>
      <c r="Y211" s="190"/>
      <c r="Z211" s="189"/>
      <c r="AA211" s="191"/>
      <c r="AB211" s="191"/>
      <c r="AC211" s="186"/>
      <c r="AD211" s="186"/>
      <c r="AE211" s="187"/>
      <c r="AF211" s="188"/>
      <c r="AG211" s="188"/>
      <c r="AH211" s="186"/>
      <c r="AI211" s="186"/>
      <c r="AJ211" s="189"/>
      <c r="AK211" s="189"/>
      <c r="AL211" s="178"/>
      <c r="AM211" s="178"/>
    </row>
    <row r="212" spans="3:39" x14ac:dyDescent="0.2">
      <c r="C212" s="64" t="s">
        <v>72</v>
      </c>
      <c r="D212" s="69">
        <v>168</v>
      </c>
      <c r="E212" s="70">
        <v>103</v>
      </c>
      <c r="F212" s="72">
        <v>37.1</v>
      </c>
      <c r="G212" s="71">
        <v>1</v>
      </c>
      <c r="H212" s="71"/>
      <c r="I212" s="65">
        <v>83843</v>
      </c>
      <c r="J212" s="66">
        <v>4679</v>
      </c>
      <c r="K212" s="67">
        <v>3.4</v>
      </c>
      <c r="L212" s="68">
        <v>1</v>
      </c>
      <c r="M212" s="68"/>
      <c r="N212" s="65">
        <v>-83675</v>
      </c>
      <c r="O212" s="66">
        <v>4680</v>
      </c>
      <c r="P212" s="72">
        <v>0</v>
      </c>
      <c r="Q212" s="72">
        <v>0</v>
      </c>
      <c r="R212" s="83"/>
      <c r="S212" s="83"/>
      <c r="T212" s="106"/>
      <c r="U212" s="106"/>
      <c r="V212" s="106"/>
      <c r="W212" s="185"/>
      <c r="X212" s="190"/>
      <c r="Y212" s="190"/>
      <c r="Z212" s="189"/>
      <c r="AA212" s="191"/>
      <c r="AB212" s="191"/>
      <c r="AC212" s="186"/>
      <c r="AD212" s="186"/>
      <c r="AE212" s="187"/>
      <c r="AF212" s="188"/>
      <c r="AG212" s="188"/>
      <c r="AH212" s="186"/>
      <c r="AI212" s="186"/>
      <c r="AJ212" s="189"/>
      <c r="AK212" s="189"/>
      <c r="AL212" s="178"/>
      <c r="AM212" s="178"/>
    </row>
    <row r="213" spans="3:39" x14ac:dyDescent="0.2">
      <c r="C213" s="55" t="s">
        <v>34</v>
      </c>
      <c r="D213" s="60">
        <v>29</v>
      </c>
      <c r="E213" s="61">
        <v>43</v>
      </c>
      <c r="F213" s="63">
        <v>90.1</v>
      </c>
      <c r="G213" s="62">
        <v>0.17299999999999999</v>
      </c>
      <c r="H213" s="62">
        <v>0.23300000000000001</v>
      </c>
      <c r="I213" s="56">
        <v>24917</v>
      </c>
      <c r="J213" s="57">
        <v>1929</v>
      </c>
      <c r="K213" s="58">
        <v>4.7</v>
      </c>
      <c r="L213" s="59">
        <v>0.29699999999999999</v>
      </c>
      <c r="M213" s="59">
        <v>1.6E-2</v>
      </c>
      <c r="N213" s="56">
        <v>-24888</v>
      </c>
      <c r="O213" s="57">
        <v>1929</v>
      </c>
      <c r="P213" s="63">
        <v>-12.4</v>
      </c>
      <c r="Q213" s="63">
        <v>23.4</v>
      </c>
      <c r="R213" s="83"/>
      <c r="S213" s="83"/>
      <c r="T213" s="106"/>
      <c r="U213" s="106"/>
      <c r="V213" s="106"/>
      <c r="W213" s="185"/>
      <c r="X213" s="190"/>
      <c r="Y213" s="190"/>
      <c r="Z213" s="189"/>
      <c r="AA213" s="191"/>
      <c r="AB213" s="191"/>
      <c r="AC213" s="186"/>
      <c r="AD213" s="186"/>
      <c r="AE213" s="187"/>
      <c r="AF213" s="188"/>
      <c r="AG213" s="188"/>
      <c r="AH213" s="186"/>
      <c r="AI213" s="186"/>
      <c r="AJ213" s="189"/>
      <c r="AK213" s="189"/>
      <c r="AL213" s="178"/>
      <c r="AM213" s="178"/>
    </row>
    <row r="214" spans="3:39" x14ac:dyDescent="0.2">
      <c r="C214" s="64" t="s">
        <v>73</v>
      </c>
      <c r="D214" s="69">
        <v>30</v>
      </c>
      <c r="E214" s="70">
        <v>27</v>
      </c>
      <c r="F214" s="72">
        <v>55.3</v>
      </c>
      <c r="G214" s="71">
        <v>1</v>
      </c>
      <c r="H214" s="71"/>
      <c r="I214" s="65">
        <v>5961</v>
      </c>
      <c r="J214" s="66">
        <v>827</v>
      </c>
      <c r="K214" s="67">
        <v>8.4</v>
      </c>
      <c r="L214" s="68">
        <v>1</v>
      </c>
      <c r="M214" s="68"/>
      <c r="N214" s="65">
        <v>-5931</v>
      </c>
      <c r="O214" s="66">
        <v>827</v>
      </c>
      <c r="P214" s="72">
        <v>0</v>
      </c>
      <c r="Q214" s="72">
        <v>0</v>
      </c>
      <c r="R214" s="83"/>
      <c r="S214" s="83"/>
      <c r="T214" s="106"/>
      <c r="U214" s="106"/>
      <c r="V214" s="106"/>
      <c r="W214" s="185"/>
      <c r="X214" s="190"/>
      <c r="Y214" s="190"/>
      <c r="Z214" s="189"/>
      <c r="AA214" s="191"/>
      <c r="AB214" s="191"/>
      <c r="AC214" s="186"/>
      <c r="AD214" s="186"/>
      <c r="AE214" s="187"/>
      <c r="AF214" s="188"/>
      <c r="AG214" s="188"/>
      <c r="AH214" s="186"/>
      <c r="AI214" s="186"/>
      <c r="AJ214" s="189"/>
      <c r="AK214" s="189"/>
      <c r="AL214" s="178"/>
      <c r="AM214" s="178"/>
    </row>
    <row r="215" spans="3:39" x14ac:dyDescent="0.2">
      <c r="C215" s="55" t="s">
        <v>34</v>
      </c>
      <c r="D215" s="60">
        <v>22</v>
      </c>
      <c r="E215" s="61">
        <v>24</v>
      </c>
      <c r="F215" s="63">
        <v>66.3</v>
      </c>
      <c r="G215" s="62">
        <v>0.73299999999999998</v>
      </c>
      <c r="H215" s="62">
        <v>0.441</v>
      </c>
      <c r="I215" s="56">
        <v>2753</v>
      </c>
      <c r="J215" s="57">
        <v>442</v>
      </c>
      <c r="K215" s="58">
        <v>9.8000000000000007</v>
      </c>
      <c r="L215" s="59">
        <v>0.46200000000000002</v>
      </c>
      <c r="M215" s="59">
        <v>3.6999999999999998E-2</v>
      </c>
      <c r="N215" s="56">
        <v>-2731</v>
      </c>
      <c r="O215" s="57">
        <v>443</v>
      </c>
      <c r="P215" s="63">
        <v>27.1</v>
      </c>
      <c r="Q215" s="63">
        <v>44.3</v>
      </c>
      <c r="R215" s="83"/>
      <c r="S215" s="83"/>
      <c r="T215" s="106"/>
      <c r="U215" s="106"/>
      <c r="V215" s="106"/>
      <c r="W215" s="185"/>
      <c r="X215" s="190"/>
      <c r="Y215" s="190"/>
      <c r="Z215" s="189"/>
      <c r="AA215" s="191"/>
      <c r="AB215" s="191"/>
      <c r="AC215" s="186"/>
      <c r="AD215" s="186"/>
      <c r="AE215" s="187"/>
      <c r="AF215" s="188"/>
      <c r="AG215" s="188"/>
      <c r="AH215" s="186"/>
      <c r="AI215" s="186"/>
      <c r="AJ215" s="189"/>
      <c r="AK215" s="189"/>
      <c r="AL215" s="178"/>
      <c r="AM215" s="178"/>
    </row>
    <row r="216" spans="3:39" x14ac:dyDescent="0.2">
      <c r="C216" s="64"/>
      <c r="D216" s="65"/>
      <c r="E216" s="66"/>
      <c r="F216" s="67"/>
      <c r="G216" s="68"/>
      <c r="H216" s="68"/>
      <c r="I216" s="65"/>
      <c r="J216" s="66"/>
      <c r="K216" s="67"/>
      <c r="L216" s="68"/>
      <c r="M216" s="68"/>
      <c r="N216" s="65"/>
      <c r="O216" s="66"/>
      <c r="P216" s="67"/>
      <c r="Q216" s="67"/>
      <c r="R216" s="83"/>
      <c r="S216" s="83"/>
      <c r="T216" s="106"/>
      <c r="U216" s="106"/>
      <c r="V216" s="106"/>
      <c r="W216" s="185"/>
      <c r="X216" s="186"/>
      <c r="Y216" s="186"/>
      <c r="Z216" s="187"/>
      <c r="AA216" s="188"/>
      <c r="AB216" s="188"/>
      <c r="AC216" s="186"/>
      <c r="AD216" s="186"/>
      <c r="AE216" s="187"/>
      <c r="AF216" s="188"/>
      <c r="AG216" s="188"/>
      <c r="AH216" s="186"/>
      <c r="AI216" s="186"/>
      <c r="AJ216" s="187"/>
      <c r="AK216" s="187"/>
      <c r="AL216" s="178"/>
      <c r="AM216" s="178"/>
    </row>
    <row r="217" spans="3:39" x14ac:dyDescent="0.2">
      <c r="C217" s="55" t="s">
        <v>31</v>
      </c>
      <c r="D217" s="56">
        <v>127259</v>
      </c>
      <c r="E217" s="57">
        <v>2527</v>
      </c>
      <c r="F217" s="58">
        <v>1.2</v>
      </c>
      <c r="G217" s="59">
        <v>1</v>
      </c>
      <c r="H217" s="59"/>
      <c r="I217" s="56">
        <v>7870932</v>
      </c>
      <c r="J217" s="57">
        <v>250</v>
      </c>
      <c r="K217" s="58">
        <v>0</v>
      </c>
      <c r="L217" s="59">
        <v>1</v>
      </c>
      <c r="M217" s="59"/>
      <c r="N217" s="56">
        <v>-7743673</v>
      </c>
      <c r="O217" s="57">
        <v>2539</v>
      </c>
      <c r="P217" s="63">
        <v>0</v>
      </c>
      <c r="Q217" s="63">
        <v>0</v>
      </c>
      <c r="R217" s="83"/>
      <c r="S217" s="83"/>
      <c r="T217" s="106"/>
      <c r="U217" s="106"/>
      <c r="V217" s="106"/>
      <c r="W217" s="185"/>
      <c r="X217" s="186"/>
      <c r="Y217" s="186"/>
      <c r="Z217" s="187"/>
      <c r="AA217" s="188"/>
      <c r="AB217" s="188"/>
      <c r="AC217" s="190"/>
      <c r="AD217" s="190"/>
      <c r="AE217" s="189"/>
      <c r="AF217" s="191"/>
      <c r="AG217" s="191"/>
      <c r="AH217" s="186"/>
      <c r="AI217" s="186"/>
      <c r="AJ217" s="189"/>
      <c r="AK217" s="189"/>
      <c r="AL217" s="178"/>
      <c r="AM217" s="178"/>
    </row>
    <row r="218" spans="3:39" x14ac:dyDescent="0.2">
      <c r="C218" s="64" t="s">
        <v>32</v>
      </c>
      <c r="D218" s="65">
        <v>48927</v>
      </c>
      <c r="E218" s="66">
        <v>1797</v>
      </c>
      <c r="F218" s="67">
        <v>2.2000000000000002</v>
      </c>
      <c r="G218" s="68">
        <v>0.38500000000000001</v>
      </c>
      <c r="H218" s="68">
        <v>1.2E-2</v>
      </c>
      <c r="I218" s="65">
        <v>4009822</v>
      </c>
      <c r="J218" s="66">
        <v>11425</v>
      </c>
      <c r="K218" s="67">
        <v>0.2</v>
      </c>
      <c r="L218" s="68">
        <v>0.50900000000000001</v>
      </c>
      <c r="M218" s="68">
        <v>1E-3</v>
      </c>
      <c r="N218" s="65">
        <v>-3960895</v>
      </c>
      <c r="O218" s="66">
        <v>11566</v>
      </c>
      <c r="P218" s="67">
        <v>-12.5</v>
      </c>
      <c r="Q218" s="67">
        <v>1.2</v>
      </c>
      <c r="R218" s="83"/>
      <c r="S218" s="83"/>
      <c r="T218" s="106"/>
      <c r="U218" s="106"/>
      <c r="V218" s="106"/>
      <c r="W218" s="185"/>
      <c r="X218" s="186"/>
      <c r="Y218" s="186"/>
      <c r="Z218" s="187"/>
      <c r="AA218" s="188"/>
      <c r="AB218" s="188"/>
      <c r="AC218" s="186"/>
      <c r="AD218" s="186"/>
      <c r="AE218" s="187"/>
      <c r="AF218" s="188"/>
      <c r="AG218" s="188"/>
      <c r="AH218" s="186"/>
      <c r="AI218" s="186"/>
      <c r="AJ218" s="187"/>
      <c r="AK218" s="187"/>
      <c r="AL218" s="178"/>
      <c r="AM218" s="178"/>
    </row>
    <row r="219" spans="3:39" x14ac:dyDescent="0.2">
      <c r="C219" s="55" t="s">
        <v>33</v>
      </c>
      <c r="D219" s="56">
        <v>78332</v>
      </c>
      <c r="E219" s="57">
        <v>2522</v>
      </c>
      <c r="F219" s="58">
        <v>2</v>
      </c>
      <c r="G219" s="59">
        <v>0.61599999999999999</v>
      </c>
      <c r="H219" s="59">
        <v>1.6E-2</v>
      </c>
      <c r="I219" s="56">
        <v>3861110</v>
      </c>
      <c r="J219" s="57">
        <v>11444</v>
      </c>
      <c r="K219" s="58">
        <v>0.2</v>
      </c>
      <c r="L219" s="59">
        <v>0.49099999999999999</v>
      </c>
      <c r="M219" s="59">
        <v>1E-3</v>
      </c>
      <c r="N219" s="56">
        <v>-3782778</v>
      </c>
      <c r="O219" s="57">
        <v>11719</v>
      </c>
      <c r="P219" s="58">
        <v>12.5</v>
      </c>
      <c r="Q219" s="58">
        <v>1.6</v>
      </c>
      <c r="R219" s="83"/>
      <c r="S219" s="83"/>
      <c r="T219" s="106"/>
      <c r="U219" s="106"/>
      <c r="V219" s="106"/>
      <c r="W219" s="185"/>
      <c r="X219" s="186"/>
      <c r="Y219" s="186"/>
      <c r="Z219" s="187"/>
      <c r="AA219" s="188"/>
      <c r="AB219" s="188"/>
      <c r="AC219" s="186"/>
      <c r="AD219" s="186"/>
      <c r="AE219" s="187"/>
      <c r="AF219" s="188"/>
      <c r="AG219" s="188"/>
      <c r="AH219" s="186"/>
      <c r="AI219" s="186"/>
      <c r="AJ219" s="187"/>
      <c r="AK219" s="187"/>
      <c r="AL219" s="178"/>
      <c r="AM219" s="178"/>
    </row>
    <row r="220" spans="3:39" x14ac:dyDescent="0.2">
      <c r="C220" s="64" t="s">
        <v>35</v>
      </c>
      <c r="D220" s="65">
        <v>69582</v>
      </c>
      <c r="E220" s="66">
        <v>2470</v>
      </c>
      <c r="F220" s="67">
        <v>2.2000000000000002</v>
      </c>
      <c r="G220" s="68">
        <v>0.54700000000000004</v>
      </c>
      <c r="H220" s="68">
        <v>1.6E-2</v>
      </c>
      <c r="I220" s="65">
        <v>1932321</v>
      </c>
      <c r="J220" s="66">
        <v>7298</v>
      </c>
      <c r="K220" s="67">
        <v>0.2</v>
      </c>
      <c r="L220" s="68">
        <v>0.246</v>
      </c>
      <c r="M220" s="68">
        <v>1E-3</v>
      </c>
      <c r="N220" s="65">
        <v>-1862739</v>
      </c>
      <c r="O220" s="66">
        <v>7705</v>
      </c>
      <c r="P220" s="67">
        <v>30.1</v>
      </c>
      <c r="Q220" s="67">
        <v>1.6</v>
      </c>
      <c r="R220" s="83"/>
      <c r="S220" s="83"/>
      <c r="T220" s="106"/>
      <c r="U220" s="106"/>
      <c r="V220" s="106"/>
      <c r="W220" s="185"/>
      <c r="X220" s="186"/>
      <c r="Y220" s="186"/>
      <c r="Z220" s="187"/>
      <c r="AA220" s="188"/>
      <c r="AB220" s="188"/>
      <c r="AC220" s="186"/>
      <c r="AD220" s="186"/>
      <c r="AE220" s="187"/>
      <c r="AF220" s="188"/>
      <c r="AG220" s="188"/>
      <c r="AH220" s="186"/>
      <c r="AI220" s="186"/>
      <c r="AJ220" s="187"/>
      <c r="AK220" s="187"/>
      <c r="AL220" s="178"/>
      <c r="AM220" s="178"/>
    </row>
    <row r="221" spans="3:39" x14ac:dyDescent="0.2">
      <c r="C221" s="55" t="s">
        <v>36</v>
      </c>
      <c r="D221" s="60">
        <v>749</v>
      </c>
      <c r="E221" s="61">
        <v>298</v>
      </c>
      <c r="F221" s="63">
        <v>24.2</v>
      </c>
      <c r="G221" s="62">
        <v>6.0000000000000001E-3</v>
      </c>
      <c r="H221" s="62">
        <v>2E-3</v>
      </c>
      <c r="I221" s="56">
        <v>87390</v>
      </c>
      <c r="J221" s="57">
        <v>3260</v>
      </c>
      <c r="K221" s="58">
        <v>2.2999999999999998</v>
      </c>
      <c r="L221" s="59">
        <v>1.0999999999999999E-2</v>
      </c>
      <c r="M221" s="59">
        <v>0</v>
      </c>
      <c r="N221" s="56">
        <v>-86641</v>
      </c>
      <c r="O221" s="57">
        <v>3274</v>
      </c>
      <c r="P221" s="63">
        <v>-0.5</v>
      </c>
      <c r="Q221" s="63">
        <v>0.2</v>
      </c>
      <c r="R221" s="83"/>
      <c r="S221" s="83"/>
      <c r="T221" s="106"/>
      <c r="U221" s="106"/>
      <c r="V221" s="106"/>
      <c r="W221" s="185"/>
      <c r="X221" s="190"/>
      <c r="Y221" s="190"/>
      <c r="Z221" s="189"/>
      <c r="AA221" s="191"/>
      <c r="AB221" s="191"/>
      <c r="AC221" s="186"/>
      <c r="AD221" s="186"/>
      <c r="AE221" s="187"/>
      <c r="AF221" s="188"/>
      <c r="AG221" s="188"/>
      <c r="AH221" s="186"/>
      <c r="AI221" s="186"/>
      <c r="AJ221" s="189"/>
      <c r="AK221" s="189"/>
      <c r="AL221" s="178"/>
      <c r="AM221" s="178"/>
    </row>
    <row r="222" spans="3:39" x14ac:dyDescent="0.2">
      <c r="C222" s="64" t="s">
        <v>37</v>
      </c>
      <c r="D222" s="69">
        <v>971</v>
      </c>
      <c r="E222" s="70">
        <v>354</v>
      </c>
      <c r="F222" s="72">
        <v>22.1</v>
      </c>
      <c r="G222" s="71">
        <v>8.0000000000000002E-3</v>
      </c>
      <c r="H222" s="71">
        <v>3.0000000000000001E-3</v>
      </c>
      <c r="I222" s="65">
        <v>110845</v>
      </c>
      <c r="J222" s="66">
        <v>4012</v>
      </c>
      <c r="K222" s="67">
        <v>2.2000000000000002</v>
      </c>
      <c r="L222" s="68">
        <v>1.4E-2</v>
      </c>
      <c r="M222" s="68">
        <v>1E-3</v>
      </c>
      <c r="N222" s="65">
        <v>-109874</v>
      </c>
      <c r="O222" s="66">
        <v>4028</v>
      </c>
      <c r="P222" s="72">
        <v>-0.6</v>
      </c>
      <c r="Q222" s="72">
        <v>0.3</v>
      </c>
      <c r="R222" s="83"/>
      <c r="S222" s="83"/>
      <c r="T222" s="106"/>
      <c r="U222" s="106"/>
      <c r="V222" s="106"/>
      <c r="W222" s="185"/>
      <c r="X222" s="190"/>
      <c r="Y222" s="190"/>
      <c r="Z222" s="189"/>
      <c r="AA222" s="191"/>
      <c r="AB222" s="191"/>
      <c r="AC222" s="186"/>
      <c r="AD222" s="186"/>
      <c r="AE222" s="187"/>
      <c r="AF222" s="188"/>
      <c r="AG222" s="188"/>
      <c r="AH222" s="186"/>
      <c r="AI222" s="186"/>
      <c r="AJ222" s="187"/>
      <c r="AK222" s="187"/>
      <c r="AL222" s="178"/>
      <c r="AM222" s="178"/>
    </row>
    <row r="223" spans="3:39" x14ac:dyDescent="0.2">
      <c r="C223" s="55" t="s">
        <v>38</v>
      </c>
      <c r="D223" s="60">
        <v>259</v>
      </c>
      <c r="E223" s="61">
        <v>157</v>
      </c>
      <c r="F223" s="63">
        <v>36.9</v>
      </c>
      <c r="G223" s="62">
        <v>2E-3</v>
      </c>
      <c r="H223" s="62">
        <v>1E-3</v>
      </c>
      <c r="I223" s="56">
        <v>79051</v>
      </c>
      <c r="J223" s="57">
        <v>2880</v>
      </c>
      <c r="K223" s="58">
        <v>2.2000000000000002</v>
      </c>
      <c r="L223" s="59">
        <v>0.01</v>
      </c>
      <c r="M223" s="59">
        <v>0</v>
      </c>
      <c r="N223" s="56">
        <v>-78792</v>
      </c>
      <c r="O223" s="57">
        <v>2884</v>
      </c>
      <c r="P223" s="58">
        <v>-0.8</v>
      </c>
      <c r="Q223" s="58">
        <v>0.1</v>
      </c>
      <c r="R223" s="83"/>
      <c r="S223" s="83"/>
      <c r="T223" s="106"/>
      <c r="U223" s="106"/>
      <c r="V223" s="106"/>
      <c r="W223" s="185"/>
      <c r="X223" s="190"/>
      <c r="Y223" s="190"/>
      <c r="Z223" s="189"/>
      <c r="AA223" s="191"/>
      <c r="AB223" s="191"/>
      <c r="AC223" s="186"/>
      <c r="AD223" s="186"/>
      <c r="AE223" s="187"/>
      <c r="AF223" s="188"/>
      <c r="AG223" s="188"/>
      <c r="AH223" s="186"/>
      <c r="AI223" s="186"/>
      <c r="AJ223" s="187"/>
      <c r="AK223" s="187"/>
      <c r="AL223" s="178"/>
      <c r="AM223" s="178"/>
    </row>
    <row r="224" spans="3:39" x14ac:dyDescent="0.2">
      <c r="C224" s="64" t="s">
        <v>39</v>
      </c>
      <c r="D224" s="69">
        <v>132</v>
      </c>
      <c r="E224" s="70">
        <v>86</v>
      </c>
      <c r="F224" s="72">
        <v>39.4</v>
      </c>
      <c r="G224" s="71">
        <v>1E-3</v>
      </c>
      <c r="H224" s="71">
        <v>1E-3</v>
      </c>
      <c r="I224" s="65">
        <v>18092</v>
      </c>
      <c r="J224" s="66">
        <v>1484</v>
      </c>
      <c r="K224" s="67">
        <v>5</v>
      </c>
      <c r="L224" s="68">
        <v>2E-3</v>
      </c>
      <c r="M224" s="68">
        <v>0</v>
      </c>
      <c r="N224" s="65">
        <v>-17960</v>
      </c>
      <c r="O224" s="66">
        <v>1486</v>
      </c>
      <c r="P224" s="72">
        <v>-0.1</v>
      </c>
      <c r="Q224" s="72">
        <v>0.1</v>
      </c>
      <c r="R224" s="83"/>
      <c r="S224" s="83"/>
      <c r="T224" s="106"/>
      <c r="U224" s="106"/>
      <c r="V224" s="106"/>
      <c r="W224" s="185"/>
      <c r="X224" s="190"/>
      <c r="Y224" s="190"/>
      <c r="Z224" s="189"/>
      <c r="AA224" s="191"/>
      <c r="AB224" s="191"/>
      <c r="AC224" s="186"/>
      <c r="AD224" s="186"/>
      <c r="AE224" s="187"/>
      <c r="AF224" s="188"/>
      <c r="AG224" s="188"/>
      <c r="AH224" s="186"/>
      <c r="AI224" s="186"/>
      <c r="AJ224" s="189"/>
      <c r="AK224" s="189"/>
      <c r="AL224" s="178"/>
      <c r="AM224" s="178"/>
    </row>
    <row r="225" spans="3:39" x14ac:dyDescent="0.2">
      <c r="C225" s="55" t="s">
        <v>40</v>
      </c>
      <c r="D225" s="60">
        <v>229</v>
      </c>
      <c r="E225" s="61">
        <v>96</v>
      </c>
      <c r="F225" s="63">
        <v>25.5</v>
      </c>
      <c r="G225" s="62">
        <v>2E-3</v>
      </c>
      <c r="H225" s="62">
        <v>1E-3</v>
      </c>
      <c r="I225" s="56">
        <v>21545</v>
      </c>
      <c r="J225" s="57">
        <v>1597</v>
      </c>
      <c r="K225" s="58">
        <v>4.5</v>
      </c>
      <c r="L225" s="59">
        <v>3.0000000000000001E-3</v>
      </c>
      <c r="M225" s="59">
        <v>0</v>
      </c>
      <c r="N225" s="56">
        <v>-21316</v>
      </c>
      <c r="O225" s="57">
        <v>1600</v>
      </c>
      <c r="P225" s="63">
        <v>-0.1</v>
      </c>
      <c r="Q225" s="63">
        <v>0.1</v>
      </c>
      <c r="R225" s="83"/>
      <c r="S225" s="83"/>
      <c r="T225" s="106"/>
      <c r="U225" s="106"/>
      <c r="V225" s="106"/>
      <c r="W225" s="185"/>
      <c r="X225" s="190"/>
      <c r="Y225" s="190"/>
      <c r="Z225" s="189"/>
      <c r="AA225" s="191"/>
      <c r="AB225" s="191"/>
      <c r="AC225" s="186"/>
      <c r="AD225" s="186"/>
      <c r="AE225" s="187"/>
      <c r="AF225" s="188"/>
      <c r="AG225" s="188"/>
      <c r="AH225" s="186"/>
      <c r="AI225" s="186"/>
      <c r="AJ225" s="189"/>
      <c r="AK225" s="189"/>
      <c r="AL225" s="178"/>
      <c r="AM225" s="178"/>
    </row>
    <row r="226" spans="3:39" x14ac:dyDescent="0.2">
      <c r="C226" s="64" t="s">
        <v>41</v>
      </c>
      <c r="D226" s="69">
        <v>13</v>
      </c>
      <c r="E226" s="70">
        <v>19</v>
      </c>
      <c r="F226" s="72">
        <v>90.8</v>
      </c>
      <c r="G226" s="71">
        <v>0</v>
      </c>
      <c r="H226" s="71">
        <v>0</v>
      </c>
      <c r="I226" s="65">
        <v>87743</v>
      </c>
      <c r="J226" s="66">
        <v>2807</v>
      </c>
      <c r="K226" s="67">
        <v>1.9</v>
      </c>
      <c r="L226" s="68">
        <v>1.0999999999999999E-2</v>
      </c>
      <c r="M226" s="68">
        <v>0</v>
      </c>
      <c r="N226" s="65">
        <v>-87730</v>
      </c>
      <c r="O226" s="66">
        <v>2807</v>
      </c>
      <c r="P226" s="67">
        <v>-1.1000000000000001</v>
      </c>
      <c r="Q226" s="67">
        <v>0</v>
      </c>
      <c r="R226" s="83"/>
      <c r="S226" s="83"/>
      <c r="T226" s="106"/>
      <c r="U226" s="106"/>
      <c r="V226" s="106"/>
      <c r="W226" s="185"/>
      <c r="X226" s="190"/>
      <c r="Y226" s="190"/>
      <c r="Z226" s="189"/>
      <c r="AA226" s="191"/>
      <c r="AB226" s="191"/>
      <c r="AC226" s="186"/>
      <c r="AD226" s="186"/>
      <c r="AE226" s="187"/>
      <c r="AF226" s="188"/>
      <c r="AG226" s="188"/>
      <c r="AH226" s="186"/>
      <c r="AI226" s="186"/>
      <c r="AJ226" s="187"/>
      <c r="AK226" s="187"/>
      <c r="AL226" s="178"/>
      <c r="AM226" s="178"/>
    </row>
    <row r="227" spans="3:39" x14ac:dyDescent="0.2">
      <c r="C227" s="55" t="s">
        <v>42</v>
      </c>
      <c r="D227" s="60">
        <v>91</v>
      </c>
      <c r="E227" s="61">
        <v>87</v>
      </c>
      <c r="F227" s="63">
        <v>58</v>
      </c>
      <c r="G227" s="62">
        <v>1E-3</v>
      </c>
      <c r="H227" s="62">
        <v>1E-3</v>
      </c>
      <c r="I227" s="56">
        <v>4875</v>
      </c>
      <c r="J227" s="57">
        <v>608</v>
      </c>
      <c r="K227" s="58">
        <v>7.6</v>
      </c>
      <c r="L227" s="59">
        <v>1E-3</v>
      </c>
      <c r="M227" s="59">
        <v>0</v>
      </c>
      <c r="N227" s="56">
        <v>-4784</v>
      </c>
      <c r="O227" s="57">
        <v>614</v>
      </c>
      <c r="P227" s="63">
        <v>0</v>
      </c>
      <c r="Q227" s="63">
        <v>0.1</v>
      </c>
      <c r="R227" s="83"/>
      <c r="S227" s="83"/>
      <c r="T227" s="106"/>
      <c r="U227" s="106"/>
      <c r="V227" s="106"/>
      <c r="W227" s="185"/>
      <c r="X227" s="190"/>
      <c r="Y227" s="190"/>
      <c r="Z227" s="189"/>
      <c r="AA227" s="191"/>
      <c r="AB227" s="191"/>
      <c r="AC227" s="186"/>
      <c r="AD227" s="186"/>
      <c r="AE227" s="187"/>
      <c r="AF227" s="188"/>
      <c r="AG227" s="188"/>
      <c r="AH227" s="186"/>
      <c r="AI227" s="186"/>
      <c r="AJ227" s="189"/>
      <c r="AK227" s="189"/>
      <c r="AL227" s="178"/>
      <c r="AM227" s="178"/>
    </row>
    <row r="228" spans="3:39" x14ac:dyDescent="0.2">
      <c r="C228" s="64" t="s">
        <v>43</v>
      </c>
      <c r="D228" s="69">
        <v>89</v>
      </c>
      <c r="E228" s="70">
        <v>75</v>
      </c>
      <c r="F228" s="72">
        <v>51</v>
      </c>
      <c r="G228" s="71">
        <v>1E-3</v>
      </c>
      <c r="H228" s="71">
        <v>1E-3</v>
      </c>
      <c r="I228" s="65">
        <v>5194</v>
      </c>
      <c r="J228" s="66">
        <v>665</v>
      </c>
      <c r="K228" s="67">
        <v>7.8</v>
      </c>
      <c r="L228" s="68">
        <v>1E-3</v>
      </c>
      <c r="M228" s="68">
        <v>0</v>
      </c>
      <c r="N228" s="65">
        <v>-5105</v>
      </c>
      <c r="O228" s="66">
        <v>669</v>
      </c>
      <c r="P228" s="72">
        <v>0</v>
      </c>
      <c r="Q228" s="72">
        <v>0.1</v>
      </c>
      <c r="R228" s="83"/>
      <c r="S228" s="83"/>
      <c r="T228" s="106"/>
      <c r="U228" s="106"/>
      <c r="V228" s="106"/>
      <c r="W228" s="185"/>
      <c r="X228" s="190"/>
      <c r="Y228" s="190"/>
      <c r="Z228" s="189"/>
      <c r="AA228" s="191"/>
      <c r="AB228" s="191"/>
      <c r="AC228" s="186"/>
      <c r="AD228" s="186"/>
      <c r="AE228" s="187"/>
      <c r="AF228" s="188"/>
      <c r="AG228" s="188"/>
      <c r="AH228" s="186"/>
      <c r="AI228" s="186"/>
      <c r="AJ228" s="189"/>
      <c r="AK228" s="189"/>
      <c r="AL228" s="178"/>
      <c r="AM228" s="178"/>
    </row>
    <row r="229" spans="3:39" x14ac:dyDescent="0.2">
      <c r="C229" s="55" t="s">
        <v>44</v>
      </c>
      <c r="D229" s="60">
        <v>20</v>
      </c>
      <c r="E229" s="61">
        <v>23</v>
      </c>
      <c r="F229" s="63">
        <v>69.900000000000006</v>
      </c>
      <c r="G229" s="62">
        <v>0</v>
      </c>
      <c r="H229" s="62">
        <v>0</v>
      </c>
      <c r="I229" s="56">
        <v>42634</v>
      </c>
      <c r="J229" s="57">
        <v>2120</v>
      </c>
      <c r="K229" s="58">
        <v>3</v>
      </c>
      <c r="L229" s="59">
        <v>5.0000000000000001E-3</v>
      </c>
      <c r="M229" s="59">
        <v>0</v>
      </c>
      <c r="N229" s="56">
        <v>-42614</v>
      </c>
      <c r="O229" s="57">
        <v>2120</v>
      </c>
      <c r="P229" s="58">
        <v>-0.5</v>
      </c>
      <c r="Q229" s="58">
        <v>0</v>
      </c>
      <c r="R229" s="83"/>
      <c r="S229" s="83"/>
      <c r="T229" s="106"/>
      <c r="U229" s="106"/>
      <c r="V229" s="106"/>
      <c r="W229" s="185"/>
      <c r="X229" s="190"/>
      <c r="Y229" s="190"/>
      <c r="Z229" s="189"/>
      <c r="AA229" s="191"/>
      <c r="AB229" s="191"/>
      <c r="AC229" s="186"/>
      <c r="AD229" s="186"/>
      <c r="AE229" s="187"/>
      <c r="AF229" s="188"/>
      <c r="AG229" s="188"/>
      <c r="AH229" s="186"/>
      <c r="AI229" s="186"/>
      <c r="AJ229" s="187"/>
      <c r="AK229" s="187"/>
      <c r="AL229" s="178"/>
      <c r="AM229" s="178"/>
    </row>
    <row r="230" spans="3:39" x14ac:dyDescent="0.2">
      <c r="C230" s="64" t="s">
        <v>45</v>
      </c>
      <c r="D230" s="69">
        <v>318</v>
      </c>
      <c r="E230" s="70">
        <v>131</v>
      </c>
      <c r="F230" s="72">
        <v>25</v>
      </c>
      <c r="G230" s="71">
        <v>3.0000000000000001E-3</v>
      </c>
      <c r="H230" s="71">
        <v>1E-3</v>
      </c>
      <c r="I230" s="65">
        <v>195619</v>
      </c>
      <c r="J230" s="66">
        <v>4132</v>
      </c>
      <c r="K230" s="67">
        <v>1.3</v>
      </c>
      <c r="L230" s="68">
        <v>2.5000000000000001E-2</v>
      </c>
      <c r="M230" s="68">
        <v>1E-3</v>
      </c>
      <c r="N230" s="65">
        <v>-195301</v>
      </c>
      <c r="O230" s="66">
        <v>4134</v>
      </c>
      <c r="P230" s="67">
        <v>-2.2999999999999998</v>
      </c>
      <c r="Q230" s="67">
        <v>0.1</v>
      </c>
      <c r="R230" s="83"/>
      <c r="S230" s="83"/>
      <c r="T230" s="106"/>
      <c r="U230" s="106"/>
      <c r="V230" s="106"/>
      <c r="W230" s="185"/>
      <c r="X230" s="190"/>
      <c r="Y230" s="190"/>
      <c r="Z230" s="189"/>
      <c r="AA230" s="191"/>
      <c r="AB230" s="191"/>
      <c r="AC230" s="186"/>
      <c r="AD230" s="186"/>
      <c r="AE230" s="187"/>
      <c r="AF230" s="188"/>
      <c r="AG230" s="188"/>
      <c r="AH230" s="186"/>
      <c r="AI230" s="186"/>
      <c r="AJ230" s="187"/>
      <c r="AK230" s="187"/>
      <c r="AL230" s="178"/>
      <c r="AM230" s="178"/>
    </row>
    <row r="231" spans="3:39" x14ac:dyDescent="0.2">
      <c r="C231" s="55" t="s">
        <v>46</v>
      </c>
      <c r="D231" s="60">
        <v>209</v>
      </c>
      <c r="E231" s="61">
        <v>124</v>
      </c>
      <c r="F231" s="63">
        <v>36.200000000000003</v>
      </c>
      <c r="G231" s="62">
        <v>2E-3</v>
      </c>
      <c r="H231" s="62">
        <v>1E-3</v>
      </c>
      <c r="I231" s="56">
        <v>55093</v>
      </c>
      <c r="J231" s="57">
        <v>2363</v>
      </c>
      <c r="K231" s="58">
        <v>2.6</v>
      </c>
      <c r="L231" s="59">
        <v>7.0000000000000001E-3</v>
      </c>
      <c r="M231" s="59">
        <v>0</v>
      </c>
      <c r="N231" s="56">
        <v>-54884</v>
      </c>
      <c r="O231" s="57">
        <v>2366</v>
      </c>
      <c r="P231" s="58">
        <v>-0.5</v>
      </c>
      <c r="Q231" s="58">
        <v>0.1</v>
      </c>
      <c r="R231" s="83"/>
      <c r="S231" s="83"/>
      <c r="T231" s="106"/>
      <c r="U231" s="106"/>
      <c r="V231" s="106"/>
      <c r="W231" s="185"/>
      <c r="X231" s="190"/>
      <c r="Y231" s="190"/>
      <c r="Z231" s="189"/>
      <c r="AA231" s="191"/>
      <c r="AB231" s="191"/>
      <c r="AC231" s="186"/>
      <c r="AD231" s="186"/>
      <c r="AE231" s="187"/>
      <c r="AF231" s="188"/>
      <c r="AG231" s="188"/>
      <c r="AH231" s="186"/>
      <c r="AI231" s="186"/>
      <c r="AJ231" s="187"/>
      <c r="AK231" s="187"/>
      <c r="AL231" s="178"/>
      <c r="AM231" s="178"/>
    </row>
    <row r="232" spans="3:39" x14ac:dyDescent="0.2">
      <c r="C232" s="64" t="s">
        <v>47</v>
      </c>
      <c r="D232" s="69">
        <v>28</v>
      </c>
      <c r="E232" s="70">
        <v>36</v>
      </c>
      <c r="F232" s="72">
        <v>78.2</v>
      </c>
      <c r="G232" s="71">
        <v>0</v>
      </c>
      <c r="H232" s="71">
        <v>0</v>
      </c>
      <c r="I232" s="65">
        <v>16920</v>
      </c>
      <c r="J232" s="66">
        <v>1594</v>
      </c>
      <c r="K232" s="67">
        <v>5.7</v>
      </c>
      <c r="L232" s="68">
        <v>2E-3</v>
      </c>
      <c r="M232" s="68">
        <v>0</v>
      </c>
      <c r="N232" s="65">
        <v>-16892</v>
      </c>
      <c r="O232" s="66">
        <v>1594</v>
      </c>
      <c r="P232" s="67">
        <v>-0.2</v>
      </c>
      <c r="Q232" s="67">
        <v>0</v>
      </c>
      <c r="R232" s="83"/>
      <c r="S232" s="83"/>
      <c r="T232" s="106"/>
      <c r="U232" s="106"/>
      <c r="V232" s="106"/>
      <c r="W232" s="185"/>
      <c r="X232" s="190"/>
      <c r="Y232" s="190"/>
      <c r="Z232" s="189"/>
      <c r="AA232" s="191"/>
      <c r="AB232" s="191"/>
      <c r="AC232" s="186"/>
      <c r="AD232" s="186"/>
      <c r="AE232" s="187"/>
      <c r="AF232" s="188"/>
      <c r="AG232" s="188"/>
      <c r="AH232" s="186"/>
      <c r="AI232" s="186"/>
      <c r="AJ232" s="189"/>
      <c r="AK232" s="189"/>
      <c r="AL232" s="178"/>
      <c r="AM232" s="178"/>
    </row>
    <row r="233" spans="3:39" x14ac:dyDescent="0.2">
      <c r="C233" s="55" t="s">
        <v>48</v>
      </c>
      <c r="D233" s="60">
        <v>28</v>
      </c>
      <c r="E233" s="61">
        <v>34</v>
      </c>
      <c r="F233" s="63">
        <v>73.8</v>
      </c>
      <c r="G233" s="62">
        <v>0</v>
      </c>
      <c r="H233" s="62">
        <v>0</v>
      </c>
      <c r="I233" s="56">
        <v>19289</v>
      </c>
      <c r="J233" s="57">
        <v>1556</v>
      </c>
      <c r="K233" s="58">
        <v>4.9000000000000004</v>
      </c>
      <c r="L233" s="59">
        <v>2E-3</v>
      </c>
      <c r="M233" s="59">
        <v>0</v>
      </c>
      <c r="N233" s="56">
        <v>-19261</v>
      </c>
      <c r="O233" s="57">
        <v>1556</v>
      </c>
      <c r="P233" s="58">
        <v>-0.2</v>
      </c>
      <c r="Q233" s="58">
        <v>0</v>
      </c>
      <c r="R233" s="83"/>
      <c r="S233" s="83"/>
      <c r="T233" s="106"/>
      <c r="U233" s="106"/>
      <c r="V233" s="106"/>
      <c r="W233" s="185"/>
      <c r="X233" s="190"/>
      <c r="Y233" s="190"/>
      <c r="Z233" s="189"/>
      <c r="AA233" s="191"/>
      <c r="AB233" s="191"/>
      <c r="AC233" s="186"/>
      <c r="AD233" s="186"/>
      <c r="AE233" s="187"/>
      <c r="AF233" s="188"/>
      <c r="AG233" s="188"/>
      <c r="AH233" s="186"/>
      <c r="AI233" s="186"/>
      <c r="AJ233" s="187"/>
      <c r="AK233" s="187"/>
      <c r="AL233" s="178"/>
      <c r="AM233" s="178"/>
    </row>
    <row r="234" spans="3:39" x14ac:dyDescent="0.2">
      <c r="C234" s="64" t="s">
        <v>49</v>
      </c>
      <c r="D234" s="69">
        <v>8</v>
      </c>
      <c r="E234" s="70">
        <v>13</v>
      </c>
      <c r="F234" s="72">
        <v>98.8</v>
      </c>
      <c r="G234" s="71">
        <v>0</v>
      </c>
      <c r="H234" s="71">
        <v>0</v>
      </c>
      <c r="I234" s="65">
        <v>4401</v>
      </c>
      <c r="J234" s="66">
        <v>739</v>
      </c>
      <c r="K234" s="67">
        <v>10.199999999999999</v>
      </c>
      <c r="L234" s="68">
        <v>1E-3</v>
      </c>
      <c r="M234" s="68">
        <v>0</v>
      </c>
      <c r="N234" s="65">
        <v>-4393</v>
      </c>
      <c r="O234" s="66">
        <v>739</v>
      </c>
      <c r="P234" s="67">
        <v>-0.1</v>
      </c>
      <c r="Q234" s="67">
        <v>0</v>
      </c>
      <c r="R234" s="83"/>
      <c r="S234" s="83"/>
      <c r="T234" s="106"/>
      <c r="U234" s="106"/>
      <c r="V234" s="106"/>
      <c r="W234" s="185"/>
      <c r="X234" s="190"/>
      <c r="Y234" s="190"/>
      <c r="Z234" s="189"/>
      <c r="AA234" s="191"/>
      <c r="AB234" s="191"/>
      <c r="AC234" s="186"/>
      <c r="AD234" s="186"/>
      <c r="AE234" s="187"/>
      <c r="AF234" s="188"/>
      <c r="AG234" s="188"/>
      <c r="AH234" s="186"/>
      <c r="AI234" s="186"/>
      <c r="AJ234" s="189"/>
      <c r="AK234" s="189"/>
      <c r="AL234" s="178"/>
      <c r="AM234" s="178"/>
    </row>
    <row r="235" spans="3:39" x14ac:dyDescent="0.2">
      <c r="C235" s="55" t="s">
        <v>50</v>
      </c>
      <c r="D235" s="60">
        <v>14</v>
      </c>
      <c r="E235" s="61">
        <v>18</v>
      </c>
      <c r="F235" s="63">
        <v>80.099999999999994</v>
      </c>
      <c r="G235" s="62">
        <v>0</v>
      </c>
      <c r="H235" s="62">
        <v>0</v>
      </c>
      <c r="I235" s="56">
        <v>10734</v>
      </c>
      <c r="J235" s="57">
        <v>1313</v>
      </c>
      <c r="K235" s="58">
        <v>7.4</v>
      </c>
      <c r="L235" s="59">
        <v>1E-3</v>
      </c>
      <c r="M235" s="59">
        <v>0</v>
      </c>
      <c r="N235" s="56">
        <v>-10720</v>
      </c>
      <c r="O235" s="57">
        <v>1313</v>
      </c>
      <c r="P235" s="58">
        <v>-0.1</v>
      </c>
      <c r="Q235" s="58">
        <v>0</v>
      </c>
      <c r="R235" s="83"/>
      <c r="S235" s="83"/>
      <c r="T235" s="106"/>
      <c r="U235" s="106"/>
      <c r="V235" s="106"/>
      <c r="W235" s="185"/>
      <c r="X235" s="190"/>
      <c r="Y235" s="190"/>
      <c r="Z235" s="189"/>
      <c r="AA235" s="191"/>
      <c r="AB235" s="191"/>
      <c r="AC235" s="186"/>
      <c r="AD235" s="186"/>
      <c r="AE235" s="187"/>
      <c r="AF235" s="188"/>
      <c r="AG235" s="188"/>
      <c r="AH235" s="186"/>
      <c r="AI235" s="186"/>
      <c r="AJ235" s="187"/>
      <c r="AK235" s="187"/>
      <c r="AL235" s="178"/>
      <c r="AM235" s="178"/>
    </row>
    <row r="236" spans="3:39" x14ac:dyDescent="0.2">
      <c r="C236" s="64" t="s">
        <v>51</v>
      </c>
      <c r="D236" s="69">
        <v>24</v>
      </c>
      <c r="E236" s="70">
        <v>29</v>
      </c>
      <c r="F236" s="72">
        <v>73.5</v>
      </c>
      <c r="G236" s="71">
        <v>0</v>
      </c>
      <c r="H236" s="71">
        <v>0</v>
      </c>
      <c r="I236" s="65">
        <v>8998</v>
      </c>
      <c r="J236" s="66">
        <v>975</v>
      </c>
      <c r="K236" s="67">
        <v>6.6</v>
      </c>
      <c r="L236" s="68">
        <v>1E-3</v>
      </c>
      <c r="M236" s="68">
        <v>0</v>
      </c>
      <c r="N236" s="65">
        <v>-8974</v>
      </c>
      <c r="O236" s="66">
        <v>975</v>
      </c>
      <c r="P236" s="67">
        <v>-0.1</v>
      </c>
      <c r="Q236" s="67">
        <v>0</v>
      </c>
      <c r="R236" s="83"/>
      <c r="S236" s="83"/>
      <c r="T236" s="106"/>
      <c r="U236" s="106"/>
      <c r="V236" s="106"/>
      <c r="W236" s="185"/>
      <c r="X236" s="190"/>
      <c r="Y236" s="190"/>
      <c r="Z236" s="189"/>
      <c r="AA236" s="191"/>
      <c r="AB236" s="191"/>
      <c r="AC236" s="186"/>
      <c r="AD236" s="186"/>
      <c r="AE236" s="187"/>
      <c r="AF236" s="188"/>
      <c r="AG236" s="188"/>
      <c r="AH236" s="186"/>
      <c r="AI236" s="186"/>
      <c r="AJ236" s="189"/>
      <c r="AK236" s="189"/>
      <c r="AL236" s="178"/>
      <c r="AM236" s="178"/>
    </row>
    <row r="237" spans="3:39" x14ac:dyDescent="0.2">
      <c r="C237" s="55" t="s">
        <v>52</v>
      </c>
      <c r="D237" s="60">
        <v>148</v>
      </c>
      <c r="E237" s="61">
        <v>102</v>
      </c>
      <c r="F237" s="63">
        <v>41.8</v>
      </c>
      <c r="G237" s="62">
        <v>1E-3</v>
      </c>
      <c r="H237" s="62">
        <v>1E-3</v>
      </c>
      <c r="I237" s="56">
        <v>32568</v>
      </c>
      <c r="J237" s="57">
        <v>2275</v>
      </c>
      <c r="K237" s="58">
        <v>4.2</v>
      </c>
      <c r="L237" s="59">
        <v>4.0000000000000001E-3</v>
      </c>
      <c r="M237" s="59">
        <v>0</v>
      </c>
      <c r="N237" s="56">
        <v>-32420</v>
      </c>
      <c r="O237" s="57">
        <v>2277</v>
      </c>
      <c r="P237" s="58">
        <v>-0.3</v>
      </c>
      <c r="Q237" s="58">
        <v>0.1</v>
      </c>
      <c r="R237" s="83"/>
      <c r="S237" s="83"/>
      <c r="T237" s="106"/>
      <c r="U237" s="106"/>
      <c r="V237" s="106"/>
      <c r="W237" s="185"/>
      <c r="X237" s="190"/>
      <c r="Y237" s="190"/>
      <c r="Z237" s="189"/>
      <c r="AA237" s="191"/>
      <c r="AB237" s="191"/>
      <c r="AC237" s="186"/>
      <c r="AD237" s="186"/>
      <c r="AE237" s="187"/>
      <c r="AF237" s="188"/>
      <c r="AG237" s="188"/>
      <c r="AH237" s="186"/>
      <c r="AI237" s="186"/>
      <c r="AJ237" s="189"/>
      <c r="AK237" s="189"/>
      <c r="AL237" s="178"/>
      <c r="AM237" s="178"/>
    </row>
    <row r="238" spans="3:39" x14ac:dyDescent="0.2">
      <c r="C238" s="64" t="s">
        <v>53</v>
      </c>
      <c r="D238" s="69">
        <v>32</v>
      </c>
      <c r="E238" s="70">
        <v>37</v>
      </c>
      <c r="F238" s="72">
        <v>70.3</v>
      </c>
      <c r="G238" s="71">
        <v>0</v>
      </c>
      <c r="H238" s="71">
        <v>0</v>
      </c>
      <c r="I238" s="65">
        <v>47464</v>
      </c>
      <c r="J238" s="66">
        <v>2667</v>
      </c>
      <c r="K238" s="67">
        <v>3.4</v>
      </c>
      <c r="L238" s="68">
        <v>6.0000000000000001E-3</v>
      </c>
      <c r="M238" s="68">
        <v>0</v>
      </c>
      <c r="N238" s="65">
        <v>-47432</v>
      </c>
      <c r="O238" s="66">
        <v>2667</v>
      </c>
      <c r="P238" s="67">
        <v>-0.6</v>
      </c>
      <c r="Q238" s="67">
        <v>0</v>
      </c>
      <c r="R238" s="83"/>
      <c r="S238" s="83"/>
      <c r="T238" s="106"/>
      <c r="U238" s="106"/>
      <c r="V238" s="106"/>
      <c r="W238" s="185"/>
      <c r="X238" s="190"/>
      <c r="Y238" s="190"/>
      <c r="Z238" s="189"/>
      <c r="AA238" s="191"/>
      <c r="AB238" s="191"/>
      <c r="AC238" s="186"/>
      <c r="AD238" s="186"/>
      <c r="AE238" s="187"/>
      <c r="AF238" s="188"/>
      <c r="AG238" s="188"/>
      <c r="AH238" s="186"/>
      <c r="AI238" s="186"/>
      <c r="AJ238" s="187"/>
      <c r="AK238" s="187"/>
      <c r="AL238" s="178"/>
      <c r="AM238" s="178"/>
    </row>
    <row r="239" spans="3:39" x14ac:dyDescent="0.2">
      <c r="C239" s="55" t="s">
        <v>54</v>
      </c>
      <c r="D239" s="60">
        <v>532</v>
      </c>
      <c r="E239" s="61">
        <v>319</v>
      </c>
      <c r="F239" s="63">
        <v>36.4</v>
      </c>
      <c r="G239" s="62">
        <v>4.0000000000000001E-3</v>
      </c>
      <c r="H239" s="62">
        <v>3.0000000000000001E-3</v>
      </c>
      <c r="I239" s="56">
        <v>138540</v>
      </c>
      <c r="J239" s="57">
        <v>4307</v>
      </c>
      <c r="K239" s="58">
        <v>1.9</v>
      </c>
      <c r="L239" s="59">
        <v>1.7999999999999999E-2</v>
      </c>
      <c r="M239" s="59">
        <v>1E-3</v>
      </c>
      <c r="N239" s="56">
        <v>-138008</v>
      </c>
      <c r="O239" s="57">
        <v>4319</v>
      </c>
      <c r="P239" s="58">
        <v>-1.4</v>
      </c>
      <c r="Q239" s="58">
        <v>0.3</v>
      </c>
      <c r="R239" s="83"/>
      <c r="S239" s="83"/>
      <c r="T239" s="106"/>
      <c r="U239" s="106"/>
      <c r="V239" s="106"/>
      <c r="W239" s="185"/>
      <c r="X239" s="190"/>
      <c r="Y239" s="190"/>
      <c r="Z239" s="189"/>
      <c r="AA239" s="191"/>
      <c r="AB239" s="191"/>
      <c r="AC239" s="186"/>
      <c r="AD239" s="186"/>
      <c r="AE239" s="187"/>
      <c r="AF239" s="188"/>
      <c r="AG239" s="188"/>
      <c r="AH239" s="186"/>
      <c r="AI239" s="186"/>
      <c r="AJ239" s="189"/>
      <c r="AK239" s="189"/>
      <c r="AL239" s="178"/>
      <c r="AM239" s="178"/>
    </row>
    <row r="240" spans="3:39" x14ac:dyDescent="0.2">
      <c r="C240" s="64" t="s">
        <v>55</v>
      </c>
      <c r="D240" s="69">
        <v>356</v>
      </c>
      <c r="E240" s="70">
        <v>203</v>
      </c>
      <c r="F240" s="72">
        <v>34.6</v>
      </c>
      <c r="G240" s="71">
        <v>3.0000000000000001E-3</v>
      </c>
      <c r="H240" s="71">
        <v>2E-3</v>
      </c>
      <c r="I240" s="65">
        <v>53313</v>
      </c>
      <c r="J240" s="66">
        <v>3188</v>
      </c>
      <c r="K240" s="67">
        <v>3.6</v>
      </c>
      <c r="L240" s="68">
        <v>7.0000000000000001E-3</v>
      </c>
      <c r="M240" s="68">
        <v>0</v>
      </c>
      <c r="N240" s="65">
        <v>-52957</v>
      </c>
      <c r="O240" s="66">
        <v>3194</v>
      </c>
      <c r="P240" s="72">
        <v>-0.4</v>
      </c>
      <c r="Q240" s="72">
        <v>0.2</v>
      </c>
      <c r="R240" s="83"/>
      <c r="S240" s="83"/>
      <c r="T240" s="106"/>
      <c r="U240" s="106"/>
      <c r="V240" s="106"/>
      <c r="W240" s="185"/>
      <c r="X240" s="190"/>
      <c r="Y240" s="190"/>
      <c r="Z240" s="189"/>
      <c r="AA240" s="191"/>
      <c r="AB240" s="191"/>
      <c r="AC240" s="186"/>
      <c r="AD240" s="186"/>
      <c r="AE240" s="187"/>
      <c r="AF240" s="188"/>
      <c r="AG240" s="188"/>
      <c r="AH240" s="186"/>
      <c r="AI240" s="186"/>
      <c r="AJ240" s="189"/>
      <c r="AK240" s="189"/>
      <c r="AL240" s="178"/>
      <c r="AM240" s="178"/>
    </row>
    <row r="241" spans="3:39" x14ac:dyDescent="0.2">
      <c r="C241" s="55" t="s">
        <v>56</v>
      </c>
      <c r="D241" s="56">
        <v>2161</v>
      </c>
      <c r="E241" s="57">
        <v>495</v>
      </c>
      <c r="F241" s="58">
        <v>13.9</v>
      </c>
      <c r="G241" s="59">
        <v>1.7000000000000001E-2</v>
      </c>
      <c r="H241" s="59">
        <v>4.0000000000000001E-3</v>
      </c>
      <c r="I241" s="56">
        <v>465908</v>
      </c>
      <c r="J241" s="57">
        <v>6070</v>
      </c>
      <c r="K241" s="58">
        <v>0.8</v>
      </c>
      <c r="L241" s="59">
        <v>5.8999999999999997E-2</v>
      </c>
      <c r="M241" s="59">
        <v>1E-3</v>
      </c>
      <c r="N241" s="56">
        <v>-463747</v>
      </c>
      <c r="O241" s="57">
        <v>6090</v>
      </c>
      <c r="P241" s="58">
        <v>-4.2</v>
      </c>
      <c r="Q241" s="58">
        <v>0.4</v>
      </c>
      <c r="R241" s="83"/>
      <c r="S241" s="83"/>
      <c r="T241" s="106"/>
      <c r="U241" s="106"/>
      <c r="V241" s="106"/>
      <c r="W241" s="185"/>
      <c r="X241" s="186"/>
      <c r="Y241" s="186"/>
      <c r="Z241" s="187"/>
      <c r="AA241" s="188"/>
      <c r="AB241" s="188"/>
      <c r="AC241" s="186"/>
      <c r="AD241" s="186"/>
      <c r="AE241" s="187"/>
      <c r="AF241" s="188"/>
      <c r="AG241" s="188"/>
      <c r="AH241" s="186"/>
      <c r="AI241" s="186"/>
      <c r="AJ241" s="187"/>
      <c r="AK241" s="187"/>
      <c r="AL241" s="178"/>
      <c r="AM241" s="178"/>
    </row>
    <row r="242" spans="3:39" x14ac:dyDescent="0.2">
      <c r="C242" s="64" t="s">
        <v>57</v>
      </c>
      <c r="D242" s="69">
        <v>398</v>
      </c>
      <c r="E242" s="70">
        <v>204</v>
      </c>
      <c r="F242" s="72">
        <v>31.1</v>
      </c>
      <c r="G242" s="71">
        <v>3.0000000000000001E-3</v>
      </c>
      <c r="H242" s="71">
        <v>2E-3</v>
      </c>
      <c r="I242" s="65">
        <v>22098</v>
      </c>
      <c r="J242" s="66">
        <v>1627</v>
      </c>
      <c r="K242" s="67">
        <v>4.5</v>
      </c>
      <c r="L242" s="68">
        <v>3.0000000000000001E-3</v>
      </c>
      <c r="M242" s="68">
        <v>0</v>
      </c>
      <c r="N242" s="65">
        <v>-21700</v>
      </c>
      <c r="O242" s="66">
        <v>1640</v>
      </c>
      <c r="P242" s="72">
        <v>0</v>
      </c>
      <c r="Q242" s="72">
        <v>0.2</v>
      </c>
      <c r="R242" s="83"/>
      <c r="S242" s="83"/>
      <c r="T242" s="106"/>
      <c r="U242" s="106"/>
      <c r="V242" s="106"/>
      <c r="W242" s="185"/>
      <c r="X242" s="190"/>
      <c r="Y242" s="190"/>
      <c r="Z242" s="189"/>
      <c r="AA242" s="191"/>
      <c r="AB242" s="191"/>
      <c r="AC242" s="186"/>
      <c r="AD242" s="186"/>
      <c r="AE242" s="187"/>
      <c r="AF242" s="188"/>
      <c r="AG242" s="188"/>
      <c r="AH242" s="186"/>
      <c r="AI242" s="186"/>
      <c r="AJ242" s="189"/>
      <c r="AK242" s="189"/>
      <c r="AL242" s="178"/>
      <c r="AM242" s="178"/>
    </row>
    <row r="243" spans="3:39" x14ac:dyDescent="0.2">
      <c r="C243" s="55" t="s">
        <v>58</v>
      </c>
      <c r="D243" s="60">
        <v>311</v>
      </c>
      <c r="E243" s="61">
        <v>169</v>
      </c>
      <c r="F243" s="63">
        <v>33</v>
      </c>
      <c r="G243" s="62">
        <v>2E-3</v>
      </c>
      <c r="H243" s="62">
        <v>1E-3</v>
      </c>
      <c r="I243" s="56">
        <v>75990</v>
      </c>
      <c r="J243" s="57">
        <v>3263</v>
      </c>
      <c r="K243" s="58">
        <v>2.6</v>
      </c>
      <c r="L243" s="59">
        <v>0.01</v>
      </c>
      <c r="M243" s="59">
        <v>0</v>
      </c>
      <c r="N243" s="56">
        <v>-75679</v>
      </c>
      <c r="O243" s="57">
        <v>3267</v>
      </c>
      <c r="P243" s="58">
        <v>-0.8</v>
      </c>
      <c r="Q243" s="58">
        <v>0.1</v>
      </c>
      <c r="R243" s="83"/>
      <c r="S243" s="83"/>
      <c r="T243" s="106"/>
      <c r="U243" s="106"/>
      <c r="V243" s="106"/>
      <c r="W243" s="185"/>
      <c r="X243" s="190"/>
      <c r="Y243" s="190"/>
      <c r="Z243" s="189"/>
      <c r="AA243" s="191"/>
      <c r="AB243" s="191"/>
      <c r="AC243" s="186"/>
      <c r="AD243" s="186"/>
      <c r="AE243" s="187"/>
      <c r="AF243" s="188"/>
      <c r="AG243" s="188"/>
      <c r="AH243" s="186"/>
      <c r="AI243" s="186"/>
      <c r="AJ243" s="189"/>
      <c r="AK243" s="189"/>
      <c r="AL243" s="178"/>
      <c r="AM243" s="178"/>
    </row>
    <row r="244" spans="3:39" x14ac:dyDescent="0.2">
      <c r="C244" s="64" t="s">
        <v>59</v>
      </c>
      <c r="D244" s="69">
        <v>0</v>
      </c>
      <c r="E244" s="70"/>
      <c r="F244" s="72"/>
      <c r="G244" s="71"/>
      <c r="H244" s="71"/>
      <c r="I244" s="65">
        <v>2246</v>
      </c>
      <c r="J244" s="66">
        <v>624</v>
      </c>
      <c r="K244" s="67">
        <v>16.899999999999999</v>
      </c>
      <c r="L244" s="68">
        <v>0</v>
      </c>
      <c r="M244" s="68">
        <v>0</v>
      </c>
      <c r="N244" s="65">
        <v>-2246</v>
      </c>
      <c r="O244" s="66">
        <v>624</v>
      </c>
      <c r="P244" s="72">
        <v>0</v>
      </c>
      <c r="Q244" s="72">
        <v>0</v>
      </c>
      <c r="R244" s="83"/>
      <c r="S244" s="83"/>
      <c r="T244" s="106"/>
      <c r="U244" s="106"/>
      <c r="V244" s="106"/>
      <c r="W244" s="185"/>
      <c r="X244" s="190"/>
      <c r="Y244" s="190"/>
      <c r="Z244" s="189"/>
      <c r="AA244" s="191"/>
      <c r="AB244" s="191"/>
      <c r="AC244" s="190"/>
      <c r="AD244" s="190"/>
      <c r="AE244" s="189"/>
      <c r="AF244" s="191"/>
      <c r="AG244" s="191"/>
      <c r="AH244" s="190"/>
      <c r="AI244" s="190"/>
      <c r="AJ244" s="189"/>
      <c r="AK244" s="189"/>
      <c r="AL244" s="178"/>
      <c r="AM244" s="178"/>
    </row>
    <row r="245" spans="3:39" x14ac:dyDescent="0.2">
      <c r="C245" s="55" t="s">
        <v>60</v>
      </c>
      <c r="D245" s="60">
        <v>0</v>
      </c>
      <c r="E245" s="61"/>
      <c r="F245" s="63"/>
      <c r="G245" s="62"/>
      <c r="H245" s="62"/>
      <c r="I245" s="60">
        <v>23</v>
      </c>
      <c r="J245" s="61">
        <v>27</v>
      </c>
      <c r="K245" s="63">
        <v>71.400000000000006</v>
      </c>
      <c r="L245" s="62">
        <v>0</v>
      </c>
      <c r="M245" s="62">
        <v>0</v>
      </c>
      <c r="N245" s="60">
        <v>-23</v>
      </c>
      <c r="O245" s="61">
        <v>27</v>
      </c>
      <c r="P245" s="63">
        <v>0</v>
      </c>
      <c r="Q245" s="63">
        <v>0</v>
      </c>
      <c r="R245" s="83"/>
      <c r="S245" s="83"/>
      <c r="T245" s="106"/>
      <c r="U245" s="106"/>
      <c r="V245" s="106"/>
      <c r="W245" s="185"/>
      <c r="X245" s="190"/>
      <c r="Y245" s="190"/>
      <c r="Z245" s="189"/>
      <c r="AA245" s="191"/>
      <c r="AB245" s="191"/>
      <c r="AC245" s="190"/>
      <c r="AD245" s="190"/>
      <c r="AE245" s="189"/>
      <c r="AF245" s="191"/>
      <c r="AG245" s="191"/>
      <c r="AH245" s="190"/>
      <c r="AI245" s="190"/>
      <c r="AJ245" s="189"/>
      <c r="AK245" s="189"/>
      <c r="AL245" s="178"/>
      <c r="AM245" s="178"/>
    </row>
    <row r="246" spans="3:39" x14ac:dyDescent="0.2">
      <c r="C246" s="64" t="s">
        <v>61</v>
      </c>
      <c r="D246" s="69">
        <v>15</v>
      </c>
      <c r="E246" s="70">
        <v>19</v>
      </c>
      <c r="F246" s="72">
        <v>77</v>
      </c>
      <c r="G246" s="71">
        <v>0</v>
      </c>
      <c r="H246" s="71">
        <v>0</v>
      </c>
      <c r="I246" s="65">
        <v>5456</v>
      </c>
      <c r="J246" s="66">
        <v>863</v>
      </c>
      <c r="K246" s="67">
        <v>9.6</v>
      </c>
      <c r="L246" s="68">
        <v>1E-3</v>
      </c>
      <c r="M246" s="68">
        <v>0</v>
      </c>
      <c r="N246" s="65">
        <v>-5441</v>
      </c>
      <c r="O246" s="66">
        <v>863</v>
      </c>
      <c r="P246" s="67">
        <v>-0.1</v>
      </c>
      <c r="Q246" s="67">
        <v>0</v>
      </c>
      <c r="R246" s="83"/>
      <c r="S246" s="83"/>
      <c r="T246" s="106"/>
      <c r="U246" s="106"/>
      <c r="V246" s="106"/>
      <c r="W246" s="185"/>
      <c r="X246" s="190"/>
      <c r="Y246" s="190"/>
      <c r="Z246" s="189"/>
      <c r="AA246" s="191"/>
      <c r="AB246" s="191"/>
      <c r="AC246" s="190"/>
      <c r="AD246" s="190"/>
      <c r="AE246" s="189"/>
      <c r="AF246" s="191"/>
      <c r="AG246" s="191"/>
      <c r="AH246" s="190"/>
      <c r="AI246" s="190"/>
      <c r="AJ246" s="189"/>
      <c r="AK246" s="189"/>
      <c r="AL246" s="178"/>
      <c r="AM246" s="178"/>
    </row>
    <row r="247" spans="3:39" x14ac:dyDescent="0.2">
      <c r="C247" s="55" t="s">
        <v>62</v>
      </c>
      <c r="D247" s="60">
        <v>12</v>
      </c>
      <c r="E247" s="61">
        <v>17</v>
      </c>
      <c r="F247" s="63">
        <v>86.1</v>
      </c>
      <c r="G247" s="62">
        <v>0</v>
      </c>
      <c r="H247" s="62">
        <v>0</v>
      </c>
      <c r="I247" s="60">
        <v>323</v>
      </c>
      <c r="J247" s="61">
        <v>152</v>
      </c>
      <c r="K247" s="63">
        <v>28.6</v>
      </c>
      <c r="L247" s="62">
        <v>0</v>
      </c>
      <c r="M247" s="62">
        <v>0</v>
      </c>
      <c r="N247" s="60">
        <v>-311</v>
      </c>
      <c r="O247" s="61">
        <v>153</v>
      </c>
      <c r="P247" s="63">
        <v>0</v>
      </c>
      <c r="Q247" s="63">
        <v>0</v>
      </c>
      <c r="R247" s="83"/>
      <c r="S247" s="83"/>
      <c r="T247" s="106"/>
      <c r="U247" s="106"/>
      <c r="V247" s="106"/>
      <c r="W247" s="185"/>
      <c r="X247" s="190"/>
      <c r="Y247" s="190"/>
      <c r="Z247" s="189"/>
      <c r="AA247" s="191"/>
      <c r="AB247" s="191"/>
      <c r="AC247" s="190"/>
      <c r="AD247" s="190"/>
      <c r="AE247" s="189"/>
      <c r="AF247" s="191"/>
      <c r="AG247" s="191"/>
      <c r="AH247" s="190"/>
      <c r="AI247" s="190"/>
      <c r="AJ247" s="189"/>
      <c r="AK247" s="189"/>
      <c r="AL247" s="178"/>
      <c r="AM247" s="178"/>
    </row>
    <row r="248" spans="3:39" x14ac:dyDescent="0.2">
      <c r="C248" s="64" t="s">
        <v>63</v>
      </c>
      <c r="D248" s="69">
        <v>111</v>
      </c>
      <c r="E248" s="70">
        <v>123</v>
      </c>
      <c r="F248" s="72">
        <v>67.400000000000006</v>
      </c>
      <c r="G248" s="71">
        <v>1E-3</v>
      </c>
      <c r="H248" s="71">
        <v>1E-3</v>
      </c>
      <c r="I248" s="65">
        <v>10729</v>
      </c>
      <c r="J248" s="66">
        <v>1054</v>
      </c>
      <c r="K248" s="67">
        <v>6</v>
      </c>
      <c r="L248" s="68">
        <v>1E-3</v>
      </c>
      <c r="M248" s="68">
        <v>0</v>
      </c>
      <c r="N248" s="65">
        <v>-10618</v>
      </c>
      <c r="O248" s="66">
        <v>1061</v>
      </c>
      <c r="P248" s="72">
        <v>0</v>
      </c>
      <c r="Q248" s="72">
        <v>0.1</v>
      </c>
      <c r="R248" s="83"/>
      <c r="S248" s="83"/>
      <c r="T248" s="106"/>
      <c r="U248" s="106"/>
      <c r="V248" s="106"/>
      <c r="W248" s="185"/>
      <c r="X248" s="190"/>
      <c r="Y248" s="190"/>
      <c r="Z248" s="189"/>
      <c r="AA248" s="191"/>
      <c r="AB248" s="191"/>
      <c r="AC248" s="186"/>
      <c r="AD248" s="186"/>
      <c r="AE248" s="187"/>
      <c r="AF248" s="188"/>
      <c r="AG248" s="188"/>
      <c r="AH248" s="186"/>
      <c r="AI248" s="186"/>
      <c r="AJ248" s="189"/>
      <c r="AK248" s="189"/>
      <c r="AL248" s="178"/>
      <c r="AM248" s="178"/>
    </row>
    <row r="249" spans="3:39" x14ac:dyDescent="0.2">
      <c r="C249" s="55" t="s">
        <v>64</v>
      </c>
      <c r="D249" s="60">
        <v>522</v>
      </c>
      <c r="E249" s="61">
        <v>241</v>
      </c>
      <c r="F249" s="63">
        <v>28.1</v>
      </c>
      <c r="G249" s="62">
        <v>4.0000000000000001E-3</v>
      </c>
      <c r="H249" s="62">
        <v>2E-3</v>
      </c>
      <c r="I249" s="56">
        <v>40593</v>
      </c>
      <c r="J249" s="57">
        <v>2380</v>
      </c>
      <c r="K249" s="58">
        <v>3.6</v>
      </c>
      <c r="L249" s="59">
        <v>5.0000000000000001E-3</v>
      </c>
      <c r="M249" s="59">
        <v>0</v>
      </c>
      <c r="N249" s="56">
        <v>-40071</v>
      </c>
      <c r="O249" s="57">
        <v>2392</v>
      </c>
      <c r="P249" s="63">
        <v>-0.1</v>
      </c>
      <c r="Q249" s="63">
        <v>0.2</v>
      </c>
      <c r="R249" s="83"/>
      <c r="S249" s="83"/>
      <c r="T249" s="106"/>
      <c r="U249" s="106"/>
      <c r="V249" s="106"/>
      <c r="W249" s="185"/>
      <c r="X249" s="190"/>
      <c r="Y249" s="190"/>
      <c r="Z249" s="189"/>
      <c r="AA249" s="191"/>
      <c r="AB249" s="191"/>
      <c r="AC249" s="186"/>
      <c r="AD249" s="186"/>
      <c r="AE249" s="187"/>
      <c r="AF249" s="188"/>
      <c r="AG249" s="188"/>
      <c r="AH249" s="186"/>
      <c r="AI249" s="186"/>
      <c r="AJ249" s="189"/>
      <c r="AK249" s="189"/>
      <c r="AL249" s="178"/>
      <c r="AM249" s="178"/>
    </row>
    <row r="250" spans="3:39" x14ac:dyDescent="0.2">
      <c r="C250" s="64" t="s">
        <v>65</v>
      </c>
      <c r="D250" s="69">
        <v>417</v>
      </c>
      <c r="E250" s="70">
        <v>173</v>
      </c>
      <c r="F250" s="72">
        <v>25.2</v>
      </c>
      <c r="G250" s="71">
        <v>3.0000000000000001E-3</v>
      </c>
      <c r="H250" s="71">
        <v>1E-3</v>
      </c>
      <c r="I250" s="65">
        <v>50071</v>
      </c>
      <c r="J250" s="66">
        <v>2142</v>
      </c>
      <c r="K250" s="67">
        <v>2.6</v>
      </c>
      <c r="L250" s="68">
        <v>6.0000000000000001E-3</v>
      </c>
      <c r="M250" s="68">
        <v>0</v>
      </c>
      <c r="N250" s="65">
        <v>-49654</v>
      </c>
      <c r="O250" s="66">
        <v>2149</v>
      </c>
      <c r="P250" s="72">
        <v>-0.3</v>
      </c>
      <c r="Q250" s="72">
        <v>0.1</v>
      </c>
      <c r="R250" s="83"/>
      <c r="S250" s="83"/>
      <c r="T250" s="106"/>
      <c r="U250" s="106"/>
      <c r="V250" s="106"/>
      <c r="W250" s="185"/>
      <c r="X250" s="190"/>
      <c r="Y250" s="190"/>
      <c r="Z250" s="189"/>
      <c r="AA250" s="191"/>
      <c r="AB250" s="191"/>
      <c r="AC250" s="186"/>
      <c r="AD250" s="186"/>
      <c r="AE250" s="187"/>
      <c r="AF250" s="188"/>
      <c r="AG250" s="188"/>
      <c r="AH250" s="186"/>
      <c r="AI250" s="186"/>
      <c r="AJ250" s="189"/>
      <c r="AK250" s="189"/>
      <c r="AL250" s="178"/>
      <c r="AM250" s="178"/>
    </row>
    <row r="251" spans="3:39" x14ac:dyDescent="0.2">
      <c r="C251" s="55" t="s">
        <v>66</v>
      </c>
      <c r="D251" s="60">
        <v>47</v>
      </c>
      <c r="E251" s="61">
        <v>44</v>
      </c>
      <c r="F251" s="63">
        <v>56.9</v>
      </c>
      <c r="G251" s="62">
        <v>0</v>
      </c>
      <c r="H251" s="62">
        <v>0</v>
      </c>
      <c r="I251" s="56">
        <v>6991</v>
      </c>
      <c r="J251" s="57">
        <v>1046</v>
      </c>
      <c r="K251" s="58">
        <v>9.1</v>
      </c>
      <c r="L251" s="59">
        <v>1E-3</v>
      </c>
      <c r="M251" s="59">
        <v>0</v>
      </c>
      <c r="N251" s="56">
        <v>-6944</v>
      </c>
      <c r="O251" s="57">
        <v>1047</v>
      </c>
      <c r="P251" s="63">
        <v>-0.1</v>
      </c>
      <c r="Q251" s="63">
        <v>0</v>
      </c>
      <c r="R251" s="83"/>
      <c r="S251" s="83"/>
      <c r="T251" s="106"/>
      <c r="U251" s="106"/>
      <c r="V251" s="106"/>
      <c r="W251" s="185"/>
      <c r="X251" s="190"/>
      <c r="Y251" s="190"/>
      <c r="Z251" s="189"/>
      <c r="AA251" s="191"/>
      <c r="AB251" s="191"/>
      <c r="AC251" s="186"/>
      <c r="AD251" s="186"/>
      <c r="AE251" s="187"/>
      <c r="AF251" s="188"/>
      <c r="AG251" s="188"/>
      <c r="AH251" s="186"/>
      <c r="AI251" s="186"/>
      <c r="AJ251" s="189"/>
      <c r="AK251" s="189"/>
      <c r="AL251" s="178"/>
      <c r="AM251" s="178"/>
    </row>
    <row r="252" spans="3:39" x14ac:dyDescent="0.2">
      <c r="C252" s="64" t="s">
        <v>67</v>
      </c>
      <c r="D252" s="69">
        <v>0</v>
      </c>
      <c r="E252" s="70"/>
      <c r="F252" s="72"/>
      <c r="G252" s="71"/>
      <c r="H252" s="71"/>
      <c r="I252" s="69">
        <v>37</v>
      </c>
      <c r="J252" s="70">
        <v>36</v>
      </c>
      <c r="K252" s="72">
        <v>59.1</v>
      </c>
      <c r="L252" s="71">
        <v>0</v>
      </c>
      <c r="M252" s="71">
        <v>0</v>
      </c>
      <c r="N252" s="69">
        <v>-37</v>
      </c>
      <c r="O252" s="70">
        <v>36</v>
      </c>
      <c r="P252" s="72">
        <v>0</v>
      </c>
      <c r="Q252" s="72">
        <v>0</v>
      </c>
      <c r="R252" s="83"/>
      <c r="S252" s="83"/>
      <c r="T252" s="106"/>
      <c r="U252" s="106"/>
      <c r="V252" s="106"/>
      <c r="W252" s="185"/>
      <c r="X252" s="190"/>
      <c r="Y252" s="190"/>
      <c r="Z252" s="189"/>
      <c r="AA252" s="191"/>
      <c r="AB252" s="191"/>
      <c r="AC252" s="190"/>
      <c r="AD252" s="190"/>
      <c r="AE252" s="189"/>
      <c r="AF252" s="191"/>
      <c r="AG252" s="191"/>
      <c r="AH252" s="190"/>
      <c r="AI252" s="190"/>
      <c r="AJ252" s="189"/>
      <c r="AK252" s="189"/>
      <c r="AL252" s="178"/>
      <c r="AM252" s="178"/>
    </row>
    <row r="253" spans="3:39" x14ac:dyDescent="0.2">
      <c r="C253" s="55" t="s">
        <v>68</v>
      </c>
      <c r="D253" s="60">
        <v>0</v>
      </c>
      <c r="E253" s="61"/>
      <c r="F253" s="63"/>
      <c r="G253" s="62"/>
      <c r="H253" s="62"/>
      <c r="I253" s="56">
        <v>1366</v>
      </c>
      <c r="J253" s="57">
        <v>417</v>
      </c>
      <c r="K253" s="58">
        <v>18.600000000000001</v>
      </c>
      <c r="L253" s="59">
        <v>0</v>
      </c>
      <c r="M253" s="59">
        <v>0</v>
      </c>
      <c r="N253" s="56">
        <v>-1366</v>
      </c>
      <c r="O253" s="57">
        <v>417</v>
      </c>
      <c r="P253" s="63">
        <v>0</v>
      </c>
      <c r="Q253" s="63">
        <v>0</v>
      </c>
      <c r="R253" s="83"/>
      <c r="S253" s="83"/>
      <c r="T253" s="106"/>
      <c r="U253" s="106"/>
      <c r="V253" s="106"/>
      <c r="W253" s="185"/>
      <c r="X253" s="190"/>
      <c r="Y253" s="190"/>
      <c r="Z253" s="189"/>
      <c r="AA253" s="191"/>
      <c r="AB253" s="191"/>
      <c r="AC253" s="190"/>
      <c r="AD253" s="190"/>
      <c r="AE253" s="189"/>
      <c r="AF253" s="191"/>
      <c r="AG253" s="191"/>
      <c r="AH253" s="190"/>
      <c r="AI253" s="190"/>
      <c r="AJ253" s="189"/>
      <c r="AK253" s="189"/>
      <c r="AL253" s="178"/>
      <c r="AM253" s="178"/>
    </row>
    <row r="254" spans="3:39" x14ac:dyDescent="0.2">
      <c r="C254" s="64" t="s">
        <v>69</v>
      </c>
      <c r="D254" s="69">
        <v>0</v>
      </c>
      <c r="E254" s="70"/>
      <c r="F254" s="72"/>
      <c r="G254" s="71"/>
      <c r="H254" s="71"/>
      <c r="I254" s="65">
        <v>7735</v>
      </c>
      <c r="J254" s="66">
        <v>763</v>
      </c>
      <c r="K254" s="67">
        <v>6</v>
      </c>
      <c r="L254" s="68">
        <v>1E-3</v>
      </c>
      <c r="M254" s="68">
        <v>0</v>
      </c>
      <c r="N254" s="65">
        <v>-7735</v>
      </c>
      <c r="O254" s="66">
        <v>763</v>
      </c>
      <c r="P254" s="67">
        <v>-0.1</v>
      </c>
      <c r="Q254" s="67">
        <v>0</v>
      </c>
      <c r="R254" s="83"/>
      <c r="S254" s="83"/>
      <c r="T254" s="106"/>
      <c r="U254" s="106"/>
      <c r="V254" s="106"/>
      <c r="W254" s="185"/>
      <c r="X254" s="190"/>
      <c r="Y254" s="190"/>
      <c r="Z254" s="189"/>
      <c r="AA254" s="191"/>
      <c r="AB254" s="191"/>
      <c r="AC254" s="186"/>
      <c r="AD254" s="186"/>
      <c r="AE254" s="187"/>
      <c r="AF254" s="188"/>
      <c r="AG254" s="188"/>
      <c r="AH254" s="186"/>
      <c r="AI254" s="186"/>
      <c r="AJ254" s="187"/>
      <c r="AK254" s="187"/>
      <c r="AL254" s="178"/>
      <c r="AM254" s="178"/>
    </row>
    <row r="255" spans="3:39" x14ac:dyDescent="0.2">
      <c r="C255" s="55" t="s">
        <v>70</v>
      </c>
      <c r="D255" s="60">
        <v>210</v>
      </c>
      <c r="E255" s="61">
        <v>135</v>
      </c>
      <c r="F255" s="63">
        <v>39.1</v>
      </c>
      <c r="G255" s="62">
        <v>2E-3</v>
      </c>
      <c r="H255" s="62">
        <v>1E-3</v>
      </c>
      <c r="I255" s="56">
        <v>62568</v>
      </c>
      <c r="J255" s="57">
        <v>3153</v>
      </c>
      <c r="K255" s="58">
        <v>3.1</v>
      </c>
      <c r="L255" s="59">
        <v>8.0000000000000002E-3</v>
      </c>
      <c r="M255" s="59">
        <v>0</v>
      </c>
      <c r="N255" s="56">
        <v>-62358</v>
      </c>
      <c r="O255" s="57">
        <v>3156</v>
      </c>
      <c r="P255" s="58">
        <v>-0.6</v>
      </c>
      <c r="Q255" s="58">
        <v>0.1</v>
      </c>
      <c r="R255" s="83"/>
      <c r="S255" s="83"/>
      <c r="T255" s="106"/>
      <c r="U255" s="106"/>
      <c r="V255" s="106"/>
      <c r="W255" s="185"/>
      <c r="X255" s="190"/>
      <c r="Y255" s="190"/>
      <c r="Z255" s="189"/>
      <c r="AA255" s="191"/>
      <c r="AB255" s="191"/>
      <c r="AC255" s="186"/>
      <c r="AD255" s="186"/>
      <c r="AE255" s="187"/>
      <c r="AF255" s="188"/>
      <c r="AG255" s="188"/>
      <c r="AH255" s="186"/>
      <c r="AI255" s="186"/>
      <c r="AJ255" s="187"/>
      <c r="AK255" s="187"/>
      <c r="AL255" s="178"/>
      <c r="AM255" s="178"/>
    </row>
    <row r="256" spans="3:39" x14ac:dyDescent="0.2">
      <c r="C256" s="64" t="s">
        <v>71</v>
      </c>
      <c r="D256" s="69">
        <v>98</v>
      </c>
      <c r="E256" s="70">
        <v>78</v>
      </c>
      <c r="F256" s="72">
        <v>48.3</v>
      </c>
      <c r="G256" s="71">
        <v>1E-3</v>
      </c>
      <c r="H256" s="71">
        <v>1E-3</v>
      </c>
      <c r="I256" s="65">
        <v>46543</v>
      </c>
      <c r="J256" s="66">
        <v>2288</v>
      </c>
      <c r="K256" s="67">
        <v>3</v>
      </c>
      <c r="L256" s="68">
        <v>6.0000000000000001E-3</v>
      </c>
      <c r="M256" s="68">
        <v>0</v>
      </c>
      <c r="N256" s="65">
        <v>-46445</v>
      </c>
      <c r="O256" s="66">
        <v>2289</v>
      </c>
      <c r="P256" s="67">
        <v>-0.5</v>
      </c>
      <c r="Q256" s="67">
        <v>0.1</v>
      </c>
      <c r="R256" s="83"/>
      <c r="S256" s="83"/>
      <c r="T256" s="106"/>
      <c r="U256" s="106"/>
      <c r="V256" s="106"/>
      <c r="W256" s="185"/>
      <c r="X256" s="190"/>
      <c r="Y256" s="190"/>
      <c r="Z256" s="189"/>
      <c r="AA256" s="191"/>
      <c r="AB256" s="191"/>
      <c r="AC256" s="186"/>
      <c r="AD256" s="186"/>
      <c r="AE256" s="187"/>
      <c r="AF256" s="188"/>
      <c r="AG256" s="188"/>
      <c r="AH256" s="186"/>
      <c r="AI256" s="186"/>
      <c r="AJ256" s="187"/>
      <c r="AK256" s="187"/>
      <c r="AL256" s="178"/>
      <c r="AM256" s="178"/>
    </row>
    <row r="257" spans="3:39" x14ac:dyDescent="0.2">
      <c r="C257" s="55" t="s">
        <v>72</v>
      </c>
      <c r="D257" s="60">
        <v>168</v>
      </c>
      <c r="E257" s="61">
        <v>103</v>
      </c>
      <c r="F257" s="63">
        <v>37.1</v>
      </c>
      <c r="G257" s="62">
        <v>1E-3</v>
      </c>
      <c r="H257" s="62">
        <v>1E-3</v>
      </c>
      <c r="I257" s="56">
        <v>83843</v>
      </c>
      <c r="J257" s="57">
        <v>4679</v>
      </c>
      <c r="K257" s="58">
        <v>3.4</v>
      </c>
      <c r="L257" s="59">
        <v>1.0999999999999999E-2</v>
      </c>
      <c r="M257" s="59">
        <v>1E-3</v>
      </c>
      <c r="N257" s="56">
        <v>-83675</v>
      </c>
      <c r="O257" s="57">
        <v>4680</v>
      </c>
      <c r="P257" s="58">
        <v>-1</v>
      </c>
      <c r="Q257" s="58">
        <v>0.1</v>
      </c>
      <c r="R257" s="83"/>
      <c r="S257" s="83"/>
      <c r="T257" s="106"/>
      <c r="U257" s="106"/>
      <c r="V257" s="106"/>
      <c r="W257" s="185"/>
      <c r="X257" s="190"/>
      <c r="Y257" s="190"/>
      <c r="Z257" s="189"/>
      <c r="AA257" s="191"/>
      <c r="AB257" s="191"/>
      <c r="AC257" s="186"/>
      <c r="AD257" s="186"/>
      <c r="AE257" s="187"/>
      <c r="AF257" s="188"/>
      <c r="AG257" s="188"/>
      <c r="AH257" s="186"/>
      <c r="AI257" s="186"/>
      <c r="AJ257" s="187"/>
      <c r="AK257" s="187"/>
      <c r="AL257" s="178"/>
      <c r="AM257" s="178"/>
    </row>
    <row r="258" spans="3:39" x14ac:dyDescent="0.2">
      <c r="C258" s="64" t="s">
        <v>73</v>
      </c>
      <c r="D258" s="69">
        <v>30</v>
      </c>
      <c r="E258" s="70">
        <v>27</v>
      </c>
      <c r="F258" s="72">
        <v>55.3</v>
      </c>
      <c r="G258" s="71">
        <v>0</v>
      </c>
      <c r="H258" s="71">
        <v>0</v>
      </c>
      <c r="I258" s="65">
        <v>5961</v>
      </c>
      <c r="J258" s="66">
        <v>827</v>
      </c>
      <c r="K258" s="67">
        <v>8.4</v>
      </c>
      <c r="L258" s="68">
        <v>1E-3</v>
      </c>
      <c r="M258" s="68">
        <v>0</v>
      </c>
      <c r="N258" s="65">
        <v>-5931</v>
      </c>
      <c r="O258" s="66">
        <v>827</v>
      </c>
      <c r="P258" s="67">
        <v>-0.1</v>
      </c>
      <c r="Q258" s="67">
        <v>0</v>
      </c>
      <c r="R258" s="83"/>
      <c r="S258" s="83"/>
      <c r="T258" s="106"/>
      <c r="U258" s="106"/>
      <c r="V258" s="106"/>
      <c r="W258" s="185"/>
      <c r="X258" s="190"/>
      <c r="Y258" s="190"/>
      <c r="Z258" s="189"/>
      <c r="AA258" s="191"/>
      <c r="AB258" s="191"/>
      <c r="AC258" s="186"/>
      <c r="AD258" s="186"/>
      <c r="AE258" s="187"/>
      <c r="AF258" s="188"/>
      <c r="AG258" s="188"/>
      <c r="AH258" s="186"/>
      <c r="AI258" s="186"/>
      <c r="AJ258" s="187"/>
      <c r="AK258" s="187"/>
      <c r="AL258" s="178"/>
      <c r="AM258" s="178"/>
    </row>
    <row r="259" spans="3:39" x14ac:dyDescent="0.2">
      <c r="C259" s="55"/>
      <c r="D259" s="56"/>
      <c r="E259" s="57"/>
      <c r="F259" s="58"/>
      <c r="G259" s="59"/>
      <c r="H259" s="59"/>
      <c r="I259" s="56"/>
      <c r="J259" s="57"/>
      <c r="K259" s="58"/>
      <c r="L259" s="59"/>
      <c r="M259" s="59"/>
      <c r="N259" s="56"/>
      <c r="O259" s="57"/>
      <c r="P259" s="58"/>
      <c r="Q259" s="58"/>
      <c r="R259" s="83"/>
      <c r="S259" s="83"/>
      <c r="T259" s="106"/>
      <c r="U259" s="106"/>
      <c r="V259" s="106"/>
      <c r="W259" s="185"/>
      <c r="X259" s="186"/>
      <c r="Y259" s="186"/>
      <c r="Z259" s="187"/>
      <c r="AA259" s="188"/>
      <c r="AB259" s="188"/>
      <c r="AC259" s="186"/>
      <c r="AD259" s="186"/>
      <c r="AE259" s="187"/>
      <c r="AF259" s="188"/>
      <c r="AG259" s="188"/>
      <c r="AH259" s="186"/>
      <c r="AI259" s="186"/>
      <c r="AJ259" s="187"/>
      <c r="AK259" s="187"/>
      <c r="AL259" s="178"/>
      <c r="AM259" s="178"/>
    </row>
    <row r="260" spans="3:39" x14ac:dyDescent="0.2">
      <c r="C260" s="64" t="s">
        <v>34</v>
      </c>
      <c r="D260" s="65">
        <v>38360</v>
      </c>
      <c r="E260" s="66">
        <v>1814</v>
      </c>
      <c r="F260" s="67">
        <v>2.9</v>
      </c>
      <c r="G260" s="68">
        <v>1</v>
      </c>
      <c r="H260" s="68"/>
      <c r="I260" s="65">
        <v>1821170</v>
      </c>
      <c r="J260" s="66">
        <v>9296</v>
      </c>
      <c r="K260" s="67">
        <v>0.3</v>
      </c>
      <c r="L260" s="68">
        <v>1</v>
      </c>
      <c r="M260" s="68"/>
      <c r="N260" s="65">
        <v>-1782810</v>
      </c>
      <c r="O260" s="66">
        <v>9471</v>
      </c>
      <c r="P260" s="72">
        <v>0</v>
      </c>
      <c r="Q260" s="72">
        <v>0</v>
      </c>
      <c r="R260" s="83"/>
      <c r="S260" s="83"/>
      <c r="T260" s="106"/>
      <c r="U260" s="106"/>
      <c r="V260" s="106"/>
      <c r="W260" s="185"/>
      <c r="X260" s="186"/>
      <c r="Y260" s="186"/>
      <c r="Z260" s="187"/>
      <c r="AA260" s="188"/>
      <c r="AB260" s="188"/>
      <c r="AC260" s="186"/>
      <c r="AD260" s="186"/>
      <c r="AE260" s="187"/>
      <c r="AF260" s="188"/>
      <c r="AG260" s="188"/>
      <c r="AH260" s="186"/>
      <c r="AI260" s="186"/>
      <c r="AJ260" s="189"/>
      <c r="AK260" s="189"/>
      <c r="AL260" s="178"/>
      <c r="AM260" s="178"/>
    </row>
    <row r="261" spans="3:39" x14ac:dyDescent="0.2">
      <c r="C261" s="55" t="s">
        <v>35</v>
      </c>
      <c r="D261" s="56">
        <v>34377</v>
      </c>
      <c r="E261" s="57">
        <v>1767</v>
      </c>
      <c r="F261" s="58">
        <v>3.1</v>
      </c>
      <c r="G261" s="59">
        <v>0.89600000000000002</v>
      </c>
      <c r="H261" s="59">
        <v>1.7999999999999999E-2</v>
      </c>
      <c r="I261" s="56">
        <v>888764</v>
      </c>
      <c r="J261" s="57">
        <v>6782</v>
      </c>
      <c r="K261" s="58">
        <v>0.5</v>
      </c>
      <c r="L261" s="59">
        <v>0.48799999999999999</v>
      </c>
      <c r="M261" s="59">
        <v>3.0000000000000001E-3</v>
      </c>
      <c r="N261" s="56">
        <v>-854387</v>
      </c>
      <c r="O261" s="57">
        <v>7009</v>
      </c>
      <c r="P261" s="58">
        <v>40.799999999999997</v>
      </c>
      <c r="Q261" s="58">
        <v>1.8</v>
      </c>
      <c r="R261" s="83"/>
      <c r="S261" s="83"/>
      <c r="T261" s="106"/>
      <c r="U261" s="106"/>
      <c r="V261" s="106"/>
      <c r="W261" s="185"/>
      <c r="X261" s="186"/>
      <c r="Y261" s="186"/>
      <c r="Z261" s="187"/>
      <c r="AA261" s="188"/>
      <c r="AB261" s="188"/>
      <c r="AC261" s="186"/>
      <c r="AD261" s="186"/>
      <c r="AE261" s="187"/>
      <c r="AF261" s="188"/>
      <c r="AG261" s="188"/>
      <c r="AH261" s="186"/>
      <c r="AI261" s="186"/>
      <c r="AJ261" s="187"/>
      <c r="AK261" s="187"/>
      <c r="AL261" s="178"/>
      <c r="AM261" s="178"/>
    </row>
    <row r="262" spans="3:39" x14ac:dyDescent="0.2">
      <c r="C262" s="64" t="s">
        <v>36</v>
      </c>
      <c r="D262" s="69">
        <v>177</v>
      </c>
      <c r="E262" s="70">
        <v>138</v>
      </c>
      <c r="F262" s="72">
        <v>47.6</v>
      </c>
      <c r="G262" s="71">
        <v>5.0000000000000001E-3</v>
      </c>
      <c r="H262" s="71">
        <v>4.0000000000000001E-3</v>
      </c>
      <c r="I262" s="65">
        <v>22841</v>
      </c>
      <c r="J262" s="66">
        <v>1478</v>
      </c>
      <c r="K262" s="67">
        <v>3.9</v>
      </c>
      <c r="L262" s="68">
        <v>1.2999999999999999E-2</v>
      </c>
      <c r="M262" s="68">
        <v>1E-3</v>
      </c>
      <c r="N262" s="65">
        <v>-22664</v>
      </c>
      <c r="O262" s="66">
        <v>1484</v>
      </c>
      <c r="P262" s="72">
        <v>-0.8</v>
      </c>
      <c r="Q262" s="72">
        <v>0.4</v>
      </c>
      <c r="R262" s="83"/>
      <c r="S262" s="83"/>
      <c r="T262" s="106"/>
      <c r="U262" s="106"/>
      <c r="V262" s="106"/>
      <c r="W262" s="185"/>
      <c r="X262" s="190"/>
      <c r="Y262" s="190"/>
      <c r="Z262" s="189"/>
      <c r="AA262" s="191"/>
      <c r="AB262" s="191"/>
      <c r="AC262" s="186"/>
      <c r="AD262" s="186"/>
      <c r="AE262" s="187"/>
      <c r="AF262" s="188"/>
      <c r="AG262" s="188"/>
      <c r="AH262" s="186"/>
      <c r="AI262" s="186"/>
      <c r="AJ262" s="189"/>
      <c r="AK262" s="189"/>
      <c r="AL262" s="178"/>
      <c r="AM262" s="178"/>
    </row>
    <row r="263" spans="3:39" x14ac:dyDescent="0.2">
      <c r="C263" s="55" t="s">
        <v>37</v>
      </c>
      <c r="D263" s="60">
        <v>437</v>
      </c>
      <c r="E263" s="61">
        <v>171</v>
      </c>
      <c r="F263" s="63">
        <v>23.7</v>
      </c>
      <c r="G263" s="62">
        <v>1.0999999999999999E-2</v>
      </c>
      <c r="H263" s="62">
        <v>4.0000000000000001E-3</v>
      </c>
      <c r="I263" s="56">
        <v>48698</v>
      </c>
      <c r="J263" s="57">
        <v>2104</v>
      </c>
      <c r="K263" s="58">
        <v>2.6</v>
      </c>
      <c r="L263" s="59">
        <v>2.7E-2</v>
      </c>
      <c r="M263" s="59">
        <v>1E-3</v>
      </c>
      <c r="N263" s="56">
        <v>-48261</v>
      </c>
      <c r="O263" s="57">
        <v>2111</v>
      </c>
      <c r="P263" s="58">
        <v>-1.6</v>
      </c>
      <c r="Q263" s="58">
        <v>0.5</v>
      </c>
      <c r="R263" s="83"/>
      <c r="S263" s="83"/>
      <c r="T263" s="106"/>
      <c r="U263" s="106"/>
      <c r="V263" s="106"/>
      <c r="W263" s="185"/>
      <c r="X263" s="190"/>
      <c r="Y263" s="190"/>
      <c r="Z263" s="189"/>
      <c r="AA263" s="191"/>
      <c r="AB263" s="191"/>
      <c r="AC263" s="186"/>
      <c r="AD263" s="186"/>
      <c r="AE263" s="187"/>
      <c r="AF263" s="188"/>
      <c r="AG263" s="188"/>
      <c r="AH263" s="186"/>
      <c r="AI263" s="186"/>
      <c r="AJ263" s="187"/>
      <c r="AK263" s="187"/>
      <c r="AL263" s="178"/>
      <c r="AM263" s="178"/>
    </row>
    <row r="264" spans="3:39" x14ac:dyDescent="0.2">
      <c r="C264" s="64" t="s">
        <v>38</v>
      </c>
      <c r="D264" s="69">
        <v>82</v>
      </c>
      <c r="E264" s="70">
        <v>133</v>
      </c>
      <c r="F264" s="72">
        <v>98.6</v>
      </c>
      <c r="G264" s="71">
        <v>2E-3</v>
      </c>
      <c r="H264" s="71">
        <v>3.0000000000000001E-3</v>
      </c>
      <c r="I264" s="65">
        <v>27803</v>
      </c>
      <c r="J264" s="66">
        <v>1271</v>
      </c>
      <c r="K264" s="67">
        <v>2.8</v>
      </c>
      <c r="L264" s="68">
        <v>1.4999999999999999E-2</v>
      </c>
      <c r="M264" s="68">
        <v>1E-3</v>
      </c>
      <c r="N264" s="65">
        <v>-27721</v>
      </c>
      <c r="O264" s="66">
        <v>1278</v>
      </c>
      <c r="P264" s="67">
        <v>-1.3</v>
      </c>
      <c r="Q264" s="67">
        <v>0.4</v>
      </c>
      <c r="R264" s="83"/>
      <c r="S264" s="83"/>
      <c r="T264" s="106"/>
      <c r="U264" s="106"/>
      <c r="V264" s="106"/>
      <c r="W264" s="185"/>
      <c r="X264" s="190"/>
      <c r="Y264" s="190"/>
      <c r="Z264" s="189"/>
      <c r="AA264" s="191"/>
      <c r="AB264" s="191"/>
      <c r="AC264" s="186"/>
      <c r="AD264" s="186"/>
      <c r="AE264" s="187"/>
      <c r="AF264" s="188"/>
      <c r="AG264" s="188"/>
      <c r="AH264" s="186"/>
      <c r="AI264" s="186"/>
      <c r="AJ264" s="187"/>
      <c r="AK264" s="187"/>
      <c r="AL264" s="178"/>
      <c r="AM264" s="178"/>
    </row>
    <row r="265" spans="3:39" x14ac:dyDescent="0.2">
      <c r="C265" s="55" t="s">
        <v>39</v>
      </c>
      <c r="D265" s="60">
        <v>38</v>
      </c>
      <c r="E265" s="61">
        <v>44</v>
      </c>
      <c r="F265" s="63">
        <v>71</v>
      </c>
      <c r="G265" s="62">
        <v>1E-3</v>
      </c>
      <c r="H265" s="62">
        <v>1E-3</v>
      </c>
      <c r="I265" s="56">
        <v>5402</v>
      </c>
      <c r="J265" s="57">
        <v>712</v>
      </c>
      <c r="K265" s="58">
        <v>8</v>
      </c>
      <c r="L265" s="59">
        <v>3.0000000000000001E-3</v>
      </c>
      <c r="M265" s="59">
        <v>0</v>
      </c>
      <c r="N265" s="56">
        <v>-5364</v>
      </c>
      <c r="O265" s="57">
        <v>713</v>
      </c>
      <c r="P265" s="63">
        <v>-0.2</v>
      </c>
      <c r="Q265" s="63">
        <v>0.1</v>
      </c>
      <c r="R265" s="83"/>
      <c r="S265" s="83"/>
      <c r="T265" s="106"/>
      <c r="U265" s="106"/>
      <c r="V265" s="106"/>
      <c r="W265" s="185"/>
      <c r="X265" s="190"/>
      <c r="Y265" s="190"/>
      <c r="Z265" s="189"/>
      <c r="AA265" s="191"/>
      <c r="AB265" s="191"/>
      <c r="AC265" s="186"/>
      <c r="AD265" s="186"/>
      <c r="AE265" s="187"/>
      <c r="AF265" s="188"/>
      <c r="AG265" s="188"/>
      <c r="AH265" s="190"/>
      <c r="AI265" s="190"/>
      <c r="AJ265" s="189"/>
      <c r="AK265" s="189"/>
      <c r="AL265" s="178"/>
      <c r="AM265" s="178"/>
    </row>
    <row r="266" spans="3:39" x14ac:dyDescent="0.2">
      <c r="C266" s="64" t="s">
        <v>40</v>
      </c>
      <c r="D266" s="69">
        <v>72</v>
      </c>
      <c r="E266" s="70">
        <v>68</v>
      </c>
      <c r="F266" s="72">
        <v>57.2</v>
      </c>
      <c r="G266" s="71">
        <v>2E-3</v>
      </c>
      <c r="H266" s="71">
        <v>2E-3</v>
      </c>
      <c r="I266" s="65">
        <v>2833</v>
      </c>
      <c r="J266" s="66">
        <v>488</v>
      </c>
      <c r="K266" s="67">
        <v>10.5</v>
      </c>
      <c r="L266" s="68">
        <v>2E-3</v>
      </c>
      <c r="M266" s="68">
        <v>0</v>
      </c>
      <c r="N266" s="65">
        <v>-2761</v>
      </c>
      <c r="O266" s="66">
        <v>493</v>
      </c>
      <c r="P266" s="72">
        <v>0</v>
      </c>
      <c r="Q266" s="72">
        <v>0.2</v>
      </c>
      <c r="R266" s="83"/>
      <c r="S266" s="83"/>
      <c r="T266" s="106"/>
      <c r="U266" s="106"/>
      <c r="V266" s="106"/>
      <c r="W266" s="185"/>
      <c r="X266" s="190"/>
      <c r="Y266" s="190"/>
      <c r="Z266" s="189"/>
      <c r="AA266" s="191"/>
      <c r="AB266" s="191"/>
      <c r="AC266" s="186"/>
      <c r="AD266" s="186"/>
      <c r="AE266" s="187"/>
      <c r="AF266" s="188"/>
      <c r="AG266" s="188"/>
      <c r="AH266" s="190"/>
      <c r="AI266" s="190"/>
      <c r="AJ266" s="189"/>
      <c r="AK266" s="189"/>
      <c r="AL266" s="178"/>
      <c r="AM266" s="178"/>
    </row>
    <row r="267" spans="3:39" x14ac:dyDescent="0.2">
      <c r="C267" s="55" t="s">
        <v>41</v>
      </c>
      <c r="D267" s="60">
        <v>2</v>
      </c>
      <c r="E267" s="61">
        <v>4</v>
      </c>
      <c r="F267" s="63">
        <v>121.6</v>
      </c>
      <c r="G267" s="62">
        <v>0</v>
      </c>
      <c r="H267" s="62">
        <v>0</v>
      </c>
      <c r="I267" s="56">
        <v>28984</v>
      </c>
      <c r="J267" s="57">
        <v>1499</v>
      </c>
      <c r="K267" s="58">
        <v>3.1</v>
      </c>
      <c r="L267" s="59">
        <v>1.6E-2</v>
      </c>
      <c r="M267" s="59">
        <v>1E-3</v>
      </c>
      <c r="N267" s="56">
        <v>-28982</v>
      </c>
      <c r="O267" s="57">
        <v>1499</v>
      </c>
      <c r="P267" s="58">
        <v>-1.6</v>
      </c>
      <c r="Q267" s="58">
        <v>0.1</v>
      </c>
      <c r="R267" s="83"/>
      <c r="S267" s="83"/>
      <c r="T267" s="106"/>
      <c r="U267" s="106"/>
      <c r="V267" s="106"/>
      <c r="W267" s="185"/>
      <c r="X267" s="190"/>
      <c r="Y267" s="190"/>
      <c r="Z267" s="189"/>
      <c r="AA267" s="191"/>
      <c r="AB267" s="191"/>
      <c r="AC267" s="186"/>
      <c r="AD267" s="186"/>
      <c r="AE267" s="187"/>
      <c r="AF267" s="188"/>
      <c r="AG267" s="188"/>
      <c r="AH267" s="186"/>
      <c r="AI267" s="186"/>
      <c r="AJ267" s="187"/>
      <c r="AK267" s="187"/>
      <c r="AL267" s="178"/>
      <c r="AM267" s="178"/>
    </row>
    <row r="268" spans="3:39" x14ac:dyDescent="0.2">
      <c r="C268" s="64" t="s">
        <v>42</v>
      </c>
      <c r="D268" s="69">
        <v>9</v>
      </c>
      <c r="E268" s="70">
        <v>17</v>
      </c>
      <c r="F268" s="72">
        <v>114.8</v>
      </c>
      <c r="G268" s="71">
        <v>0</v>
      </c>
      <c r="H268" s="71">
        <v>0</v>
      </c>
      <c r="I268" s="65">
        <v>712</v>
      </c>
      <c r="J268" s="66">
        <v>217</v>
      </c>
      <c r="K268" s="67">
        <v>18.5</v>
      </c>
      <c r="L268" s="68">
        <v>0</v>
      </c>
      <c r="M268" s="68">
        <v>0</v>
      </c>
      <c r="N268" s="65">
        <v>-703</v>
      </c>
      <c r="O268" s="66">
        <v>218</v>
      </c>
      <c r="P268" s="72">
        <v>0</v>
      </c>
      <c r="Q268" s="72">
        <v>0</v>
      </c>
      <c r="R268" s="83"/>
      <c r="S268" s="83"/>
      <c r="T268" s="106"/>
      <c r="U268" s="106"/>
      <c r="V268" s="106"/>
      <c r="W268" s="185"/>
      <c r="X268" s="190"/>
      <c r="Y268" s="190"/>
      <c r="Z268" s="189"/>
      <c r="AA268" s="191"/>
      <c r="AB268" s="191"/>
      <c r="AC268" s="190"/>
      <c r="AD268" s="190"/>
      <c r="AE268" s="189"/>
      <c r="AF268" s="191"/>
      <c r="AG268" s="191"/>
      <c r="AH268" s="190"/>
      <c r="AI268" s="190"/>
      <c r="AJ268" s="189"/>
      <c r="AK268" s="189"/>
      <c r="AL268" s="178"/>
      <c r="AM268" s="178"/>
    </row>
    <row r="269" spans="3:39" x14ac:dyDescent="0.2">
      <c r="C269" s="55" t="s">
        <v>43</v>
      </c>
      <c r="D269" s="60">
        <v>9</v>
      </c>
      <c r="E269" s="61">
        <v>12</v>
      </c>
      <c r="F269" s="63">
        <v>81.099999999999994</v>
      </c>
      <c r="G269" s="62">
        <v>0</v>
      </c>
      <c r="H269" s="62">
        <v>0</v>
      </c>
      <c r="I269" s="56">
        <v>460</v>
      </c>
      <c r="J269" s="57">
        <v>142</v>
      </c>
      <c r="K269" s="58">
        <v>18.8</v>
      </c>
      <c r="L269" s="59">
        <v>0</v>
      </c>
      <c r="M269" s="59">
        <v>0</v>
      </c>
      <c r="N269" s="56">
        <v>-451</v>
      </c>
      <c r="O269" s="57">
        <v>143</v>
      </c>
      <c r="P269" s="63">
        <v>0</v>
      </c>
      <c r="Q269" s="63">
        <v>0</v>
      </c>
      <c r="R269" s="83"/>
      <c r="S269" s="83"/>
      <c r="T269" s="106"/>
      <c r="U269" s="106"/>
      <c r="V269" s="106"/>
      <c r="W269" s="185"/>
      <c r="X269" s="190"/>
      <c r="Y269" s="190"/>
      <c r="Z269" s="189"/>
      <c r="AA269" s="191"/>
      <c r="AB269" s="191"/>
      <c r="AC269" s="190"/>
      <c r="AD269" s="190"/>
      <c r="AE269" s="189"/>
      <c r="AF269" s="191"/>
      <c r="AG269" s="191"/>
      <c r="AH269" s="190"/>
      <c r="AI269" s="190"/>
      <c r="AJ269" s="189"/>
      <c r="AK269" s="189"/>
      <c r="AL269" s="178"/>
      <c r="AM269" s="178"/>
    </row>
    <row r="270" spans="3:39" x14ac:dyDescent="0.2">
      <c r="C270" s="64" t="s">
        <v>44</v>
      </c>
      <c r="D270" s="69">
        <v>0</v>
      </c>
      <c r="E270" s="70"/>
      <c r="F270" s="72"/>
      <c r="G270" s="71"/>
      <c r="H270" s="71"/>
      <c r="I270" s="65">
        <v>13483</v>
      </c>
      <c r="J270" s="66">
        <v>898</v>
      </c>
      <c r="K270" s="67">
        <v>4</v>
      </c>
      <c r="L270" s="68">
        <v>7.0000000000000001E-3</v>
      </c>
      <c r="M270" s="68">
        <v>0</v>
      </c>
      <c r="N270" s="65">
        <v>-13483</v>
      </c>
      <c r="O270" s="66">
        <v>898</v>
      </c>
      <c r="P270" s="67">
        <v>-0.7</v>
      </c>
      <c r="Q270" s="67">
        <v>0</v>
      </c>
      <c r="R270" s="83"/>
      <c r="S270" s="83"/>
      <c r="T270" s="106"/>
      <c r="U270" s="106"/>
      <c r="V270" s="106"/>
      <c r="W270" s="185"/>
      <c r="X270" s="190"/>
      <c r="Y270" s="190"/>
      <c r="Z270" s="189"/>
      <c r="AA270" s="191"/>
      <c r="AB270" s="191"/>
      <c r="AC270" s="186"/>
      <c r="AD270" s="186"/>
      <c r="AE270" s="187"/>
      <c r="AF270" s="188"/>
      <c r="AG270" s="188"/>
      <c r="AH270" s="186"/>
      <c r="AI270" s="186"/>
      <c r="AJ270" s="187"/>
      <c r="AK270" s="187"/>
      <c r="AL270" s="178"/>
      <c r="AM270" s="178"/>
    </row>
    <row r="271" spans="3:39" x14ac:dyDescent="0.2">
      <c r="C271" s="55" t="s">
        <v>45</v>
      </c>
      <c r="D271" s="60">
        <v>128</v>
      </c>
      <c r="E271" s="61">
        <v>99</v>
      </c>
      <c r="F271" s="63">
        <v>47.2</v>
      </c>
      <c r="G271" s="62">
        <v>3.0000000000000001E-3</v>
      </c>
      <c r="H271" s="62">
        <v>3.0000000000000001E-3</v>
      </c>
      <c r="I271" s="56">
        <v>114804</v>
      </c>
      <c r="J271" s="57">
        <v>2614</v>
      </c>
      <c r="K271" s="58">
        <v>1.4</v>
      </c>
      <c r="L271" s="59">
        <v>6.3E-2</v>
      </c>
      <c r="M271" s="59">
        <v>1E-3</v>
      </c>
      <c r="N271" s="56">
        <v>-114676</v>
      </c>
      <c r="O271" s="57">
        <v>2616</v>
      </c>
      <c r="P271" s="58">
        <v>-6</v>
      </c>
      <c r="Q271" s="58">
        <v>0.3</v>
      </c>
      <c r="R271" s="83"/>
      <c r="S271" s="83"/>
      <c r="T271" s="106"/>
      <c r="U271" s="106"/>
      <c r="V271" s="106"/>
      <c r="W271" s="185"/>
      <c r="X271" s="190"/>
      <c r="Y271" s="190"/>
      <c r="Z271" s="189"/>
      <c r="AA271" s="191"/>
      <c r="AB271" s="191"/>
      <c r="AC271" s="186"/>
      <c r="AD271" s="186"/>
      <c r="AE271" s="187"/>
      <c r="AF271" s="188"/>
      <c r="AG271" s="188"/>
      <c r="AH271" s="186"/>
      <c r="AI271" s="186"/>
      <c r="AJ271" s="187"/>
      <c r="AK271" s="187"/>
      <c r="AL271" s="178"/>
      <c r="AM271" s="178"/>
    </row>
    <row r="272" spans="3:39" x14ac:dyDescent="0.2">
      <c r="C272" s="64" t="s">
        <v>46</v>
      </c>
      <c r="D272" s="69">
        <v>86</v>
      </c>
      <c r="E272" s="70">
        <v>69</v>
      </c>
      <c r="F272" s="72">
        <v>49.1</v>
      </c>
      <c r="G272" s="71">
        <v>2E-3</v>
      </c>
      <c r="H272" s="71">
        <v>2E-3</v>
      </c>
      <c r="I272" s="65">
        <v>26465</v>
      </c>
      <c r="J272" s="66">
        <v>1328</v>
      </c>
      <c r="K272" s="67">
        <v>3.1</v>
      </c>
      <c r="L272" s="68">
        <v>1.4999999999999999E-2</v>
      </c>
      <c r="M272" s="68">
        <v>1E-3</v>
      </c>
      <c r="N272" s="65">
        <v>-26379</v>
      </c>
      <c r="O272" s="66">
        <v>1330</v>
      </c>
      <c r="P272" s="67">
        <v>-1.3</v>
      </c>
      <c r="Q272" s="67">
        <v>0.2</v>
      </c>
      <c r="R272" s="83"/>
      <c r="S272" s="83"/>
      <c r="T272" s="106"/>
      <c r="U272" s="106"/>
      <c r="V272" s="106"/>
      <c r="W272" s="185"/>
      <c r="X272" s="190"/>
      <c r="Y272" s="190"/>
      <c r="Z272" s="189"/>
      <c r="AA272" s="191"/>
      <c r="AB272" s="191"/>
      <c r="AC272" s="186"/>
      <c r="AD272" s="186"/>
      <c r="AE272" s="187"/>
      <c r="AF272" s="188"/>
      <c r="AG272" s="188"/>
      <c r="AH272" s="186"/>
      <c r="AI272" s="186"/>
      <c r="AJ272" s="187"/>
      <c r="AK272" s="187"/>
      <c r="AL272" s="178"/>
      <c r="AM272" s="178"/>
    </row>
    <row r="273" spans="3:39" x14ac:dyDescent="0.2">
      <c r="C273" s="55" t="s">
        <v>47</v>
      </c>
      <c r="D273" s="60">
        <v>0</v>
      </c>
      <c r="E273" s="61"/>
      <c r="F273" s="63"/>
      <c r="G273" s="62"/>
      <c r="H273" s="62"/>
      <c r="I273" s="56">
        <v>6633</v>
      </c>
      <c r="J273" s="57">
        <v>862</v>
      </c>
      <c r="K273" s="58">
        <v>7.9</v>
      </c>
      <c r="L273" s="59">
        <v>4.0000000000000001E-3</v>
      </c>
      <c r="M273" s="59">
        <v>0</v>
      </c>
      <c r="N273" s="56">
        <v>-6633</v>
      </c>
      <c r="O273" s="57">
        <v>862</v>
      </c>
      <c r="P273" s="58">
        <v>-0.4</v>
      </c>
      <c r="Q273" s="58">
        <v>0</v>
      </c>
      <c r="R273" s="83"/>
      <c r="S273" s="83"/>
      <c r="T273" s="106"/>
      <c r="U273" s="106"/>
      <c r="V273" s="106"/>
      <c r="W273" s="185"/>
      <c r="X273" s="190"/>
      <c r="Y273" s="190"/>
      <c r="Z273" s="189"/>
      <c r="AA273" s="191"/>
      <c r="AB273" s="191"/>
      <c r="AC273" s="186"/>
      <c r="AD273" s="186"/>
      <c r="AE273" s="187"/>
      <c r="AF273" s="188"/>
      <c r="AG273" s="188"/>
      <c r="AH273" s="186"/>
      <c r="AI273" s="186"/>
      <c r="AJ273" s="189"/>
      <c r="AK273" s="189"/>
      <c r="AL273" s="178"/>
      <c r="AM273" s="178"/>
    </row>
    <row r="274" spans="3:39" x14ac:dyDescent="0.2">
      <c r="C274" s="64" t="s">
        <v>48</v>
      </c>
      <c r="D274" s="69">
        <v>11</v>
      </c>
      <c r="E274" s="70">
        <v>17</v>
      </c>
      <c r="F274" s="72">
        <v>93.9</v>
      </c>
      <c r="G274" s="71">
        <v>0</v>
      </c>
      <c r="H274" s="71">
        <v>0</v>
      </c>
      <c r="I274" s="65">
        <v>9219</v>
      </c>
      <c r="J274" s="66">
        <v>1006</v>
      </c>
      <c r="K274" s="67">
        <v>6.6</v>
      </c>
      <c r="L274" s="68">
        <v>5.0000000000000001E-3</v>
      </c>
      <c r="M274" s="68">
        <v>1E-3</v>
      </c>
      <c r="N274" s="65">
        <v>-9208</v>
      </c>
      <c r="O274" s="66">
        <v>1006</v>
      </c>
      <c r="P274" s="67">
        <v>-0.5</v>
      </c>
      <c r="Q274" s="67">
        <v>0.1</v>
      </c>
      <c r="R274" s="83"/>
      <c r="S274" s="83"/>
      <c r="T274" s="106"/>
      <c r="U274" s="106"/>
      <c r="V274" s="106"/>
      <c r="W274" s="185"/>
      <c r="X274" s="190"/>
      <c r="Y274" s="190"/>
      <c r="Z274" s="189"/>
      <c r="AA274" s="191"/>
      <c r="AB274" s="191"/>
      <c r="AC274" s="186"/>
      <c r="AD274" s="186"/>
      <c r="AE274" s="187"/>
      <c r="AF274" s="188"/>
      <c r="AG274" s="188"/>
      <c r="AH274" s="186"/>
      <c r="AI274" s="186"/>
      <c r="AJ274" s="187"/>
      <c r="AK274" s="187"/>
      <c r="AL274" s="178"/>
      <c r="AM274" s="178"/>
    </row>
    <row r="275" spans="3:39" x14ac:dyDescent="0.2">
      <c r="C275" s="55" t="s">
        <v>49</v>
      </c>
      <c r="D275" s="60">
        <v>8</v>
      </c>
      <c r="E275" s="61">
        <v>13</v>
      </c>
      <c r="F275" s="63">
        <v>98.8</v>
      </c>
      <c r="G275" s="62">
        <v>0</v>
      </c>
      <c r="H275" s="62">
        <v>0</v>
      </c>
      <c r="I275" s="56">
        <v>1762</v>
      </c>
      <c r="J275" s="57">
        <v>334</v>
      </c>
      <c r="K275" s="58">
        <v>11.5</v>
      </c>
      <c r="L275" s="59">
        <v>1E-3</v>
      </c>
      <c r="M275" s="59">
        <v>0</v>
      </c>
      <c r="N275" s="56">
        <v>-1754</v>
      </c>
      <c r="O275" s="57">
        <v>334</v>
      </c>
      <c r="P275" s="63">
        <v>-0.1</v>
      </c>
      <c r="Q275" s="63">
        <v>0</v>
      </c>
      <c r="R275" s="83"/>
      <c r="S275" s="83"/>
      <c r="T275" s="106"/>
      <c r="U275" s="106"/>
      <c r="V275" s="106"/>
      <c r="W275" s="185"/>
      <c r="X275" s="190"/>
      <c r="Y275" s="190"/>
      <c r="Z275" s="189"/>
      <c r="AA275" s="191"/>
      <c r="AB275" s="191"/>
      <c r="AC275" s="190"/>
      <c r="AD275" s="190"/>
      <c r="AE275" s="189"/>
      <c r="AF275" s="191"/>
      <c r="AG275" s="191"/>
      <c r="AH275" s="190"/>
      <c r="AI275" s="190"/>
      <c r="AJ275" s="189"/>
      <c r="AK275" s="189"/>
      <c r="AL275" s="178"/>
      <c r="AM275" s="178"/>
    </row>
    <row r="276" spans="3:39" x14ac:dyDescent="0.2">
      <c r="C276" s="64" t="s">
        <v>50</v>
      </c>
      <c r="D276" s="69">
        <v>14</v>
      </c>
      <c r="E276" s="70">
        <v>18</v>
      </c>
      <c r="F276" s="72">
        <v>80.099999999999994</v>
      </c>
      <c r="G276" s="71">
        <v>0</v>
      </c>
      <c r="H276" s="71">
        <v>0</v>
      </c>
      <c r="I276" s="65">
        <v>4105</v>
      </c>
      <c r="J276" s="66">
        <v>585</v>
      </c>
      <c r="K276" s="67">
        <v>8.6999999999999993</v>
      </c>
      <c r="L276" s="68">
        <v>2E-3</v>
      </c>
      <c r="M276" s="68">
        <v>0</v>
      </c>
      <c r="N276" s="65">
        <v>-4091</v>
      </c>
      <c r="O276" s="66">
        <v>585</v>
      </c>
      <c r="P276" s="67">
        <v>-0.2</v>
      </c>
      <c r="Q276" s="67">
        <v>0</v>
      </c>
      <c r="R276" s="83"/>
      <c r="S276" s="83"/>
      <c r="T276" s="106"/>
      <c r="U276" s="106"/>
      <c r="V276" s="106"/>
      <c r="W276" s="185"/>
      <c r="X276" s="190"/>
      <c r="Y276" s="190"/>
      <c r="Z276" s="189"/>
      <c r="AA276" s="191"/>
      <c r="AB276" s="191"/>
      <c r="AC276" s="186"/>
      <c r="AD276" s="186"/>
      <c r="AE276" s="187"/>
      <c r="AF276" s="188"/>
      <c r="AG276" s="188"/>
      <c r="AH276" s="186"/>
      <c r="AI276" s="186"/>
      <c r="AJ276" s="187"/>
      <c r="AK276" s="187"/>
      <c r="AL276" s="178"/>
      <c r="AM276" s="178"/>
    </row>
    <row r="277" spans="3:39" x14ac:dyDescent="0.2">
      <c r="C277" s="55" t="s">
        <v>51</v>
      </c>
      <c r="D277" s="60">
        <v>0</v>
      </c>
      <c r="E277" s="61"/>
      <c r="F277" s="63"/>
      <c r="G277" s="62"/>
      <c r="H277" s="62"/>
      <c r="I277" s="56">
        <v>3290</v>
      </c>
      <c r="J277" s="57">
        <v>470</v>
      </c>
      <c r="K277" s="58">
        <v>8.6999999999999993</v>
      </c>
      <c r="L277" s="59">
        <v>2E-3</v>
      </c>
      <c r="M277" s="59">
        <v>0</v>
      </c>
      <c r="N277" s="56">
        <v>-3290</v>
      </c>
      <c r="O277" s="57">
        <v>470</v>
      </c>
      <c r="P277" s="58">
        <v>-0.2</v>
      </c>
      <c r="Q277" s="58">
        <v>0</v>
      </c>
      <c r="R277" s="83"/>
      <c r="S277" s="83"/>
      <c r="T277" s="106"/>
      <c r="U277" s="106"/>
      <c r="V277" s="106"/>
      <c r="W277" s="185"/>
      <c r="X277" s="190"/>
      <c r="Y277" s="190"/>
      <c r="Z277" s="189"/>
      <c r="AA277" s="191"/>
      <c r="AB277" s="191"/>
      <c r="AC277" s="190"/>
      <c r="AD277" s="190"/>
      <c r="AE277" s="189"/>
      <c r="AF277" s="191"/>
      <c r="AG277" s="191"/>
      <c r="AH277" s="190"/>
      <c r="AI277" s="190"/>
      <c r="AJ277" s="189"/>
      <c r="AK277" s="189"/>
      <c r="AL277" s="178"/>
      <c r="AM277" s="178"/>
    </row>
    <row r="278" spans="3:39" x14ac:dyDescent="0.2">
      <c r="C278" s="64" t="s">
        <v>52</v>
      </c>
      <c r="D278" s="69">
        <v>0</v>
      </c>
      <c r="E278" s="70"/>
      <c r="F278" s="72"/>
      <c r="G278" s="71"/>
      <c r="H278" s="71"/>
      <c r="I278" s="65">
        <v>10041</v>
      </c>
      <c r="J278" s="66">
        <v>1015</v>
      </c>
      <c r="K278" s="67">
        <v>6.1</v>
      </c>
      <c r="L278" s="68">
        <v>6.0000000000000001E-3</v>
      </c>
      <c r="M278" s="68">
        <v>1E-3</v>
      </c>
      <c r="N278" s="65">
        <v>-10041</v>
      </c>
      <c r="O278" s="66">
        <v>1015</v>
      </c>
      <c r="P278" s="67">
        <v>-0.6</v>
      </c>
      <c r="Q278" s="67">
        <v>0.1</v>
      </c>
      <c r="R278" s="83"/>
      <c r="S278" s="83"/>
      <c r="T278" s="106"/>
      <c r="U278" s="106"/>
      <c r="V278" s="106"/>
      <c r="W278" s="185"/>
      <c r="X278" s="190"/>
      <c r="Y278" s="190"/>
      <c r="Z278" s="189"/>
      <c r="AA278" s="191"/>
      <c r="AB278" s="191"/>
      <c r="AC278" s="186"/>
      <c r="AD278" s="186"/>
      <c r="AE278" s="187"/>
      <c r="AF278" s="188"/>
      <c r="AG278" s="188"/>
      <c r="AH278" s="186"/>
      <c r="AI278" s="186"/>
      <c r="AJ278" s="189"/>
      <c r="AK278" s="189"/>
      <c r="AL278" s="178"/>
      <c r="AM278" s="178"/>
    </row>
    <row r="279" spans="3:39" x14ac:dyDescent="0.2">
      <c r="C279" s="55" t="s">
        <v>53</v>
      </c>
      <c r="D279" s="60">
        <v>0</v>
      </c>
      <c r="E279" s="61"/>
      <c r="F279" s="63"/>
      <c r="G279" s="62"/>
      <c r="H279" s="62"/>
      <c r="I279" s="56">
        <v>20533</v>
      </c>
      <c r="J279" s="57">
        <v>1441</v>
      </c>
      <c r="K279" s="58">
        <v>4.3</v>
      </c>
      <c r="L279" s="59">
        <v>1.0999999999999999E-2</v>
      </c>
      <c r="M279" s="59">
        <v>1E-3</v>
      </c>
      <c r="N279" s="56">
        <v>-20533</v>
      </c>
      <c r="O279" s="57">
        <v>1441</v>
      </c>
      <c r="P279" s="58">
        <v>-1.1000000000000001</v>
      </c>
      <c r="Q279" s="58">
        <v>0.1</v>
      </c>
      <c r="R279" s="83"/>
      <c r="S279" s="83"/>
      <c r="T279" s="106"/>
      <c r="U279" s="106"/>
      <c r="V279" s="106"/>
      <c r="W279" s="185"/>
      <c r="X279" s="190"/>
      <c r="Y279" s="190"/>
      <c r="Z279" s="189"/>
      <c r="AA279" s="191"/>
      <c r="AB279" s="191"/>
      <c r="AC279" s="186"/>
      <c r="AD279" s="186"/>
      <c r="AE279" s="187"/>
      <c r="AF279" s="188"/>
      <c r="AG279" s="188"/>
      <c r="AH279" s="186"/>
      <c r="AI279" s="186"/>
      <c r="AJ279" s="187"/>
      <c r="AK279" s="187"/>
      <c r="AL279" s="178"/>
      <c r="AM279" s="178"/>
    </row>
    <row r="280" spans="3:39" x14ac:dyDescent="0.2">
      <c r="C280" s="64" t="s">
        <v>54</v>
      </c>
      <c r="D280" s="69">
        <v>288</v>
      </c>
      <c r="E280" s="70">
        <v>170</v>
      </c>
      <c r="F280" s="72">
        <v>36</v>
      </c>
      <c r="G280" s="71">
        <v>8.0000000000000002E-3</v>
      </c>
      <c r="H280" s="71">
        <v>4.0000000000000001E-3</v>
      </c>
      <c r="I280" s="65">
        <v>71150</v>
      </c>
      <c r="J280" s="66">
        <v>2700</v>
      </c>
      <c r="K280" s="67">
        <v>2.2999999999999998</v>
      </c>
      <c r="L280" s="68">
        <v>3.9E-2</v>
      </c>
      <c r="M280" s="68">
        <v>1E-3</v>
      </c>
      <c r="N280" s="65">
        <v>-70862</v>
      </c>
      <c r="O280" s="66">
        <v>2705</v>
      </c>
      <c r="P280" s="67">
        <v>-3.2</v>
      </c>
      <c r="Q280" s="67">
        <v>0.5</v>
      </c>
      <c r="R280" s="83"/>
      <c r="S280" s="83"/>
      <c r="T280" s="106"/>
      <c r="U280" s="106"/>
      <c r="V280" s="106"/>
      <c r="W280" s="185"/>
      <c r="X280" s="190"/>
      <c r="Y280" s="190"/>
      <c r="Z280" s="189"/>
      <c r="AA280" s="191"/>
      <c r="AB280" s="191"/>
      <c r="AC280" s="186"/>
      <c r="AD280" s="186"/>
      <c r="AE280" s="187"/>
      <c r="AF280" s="188"/>
      <c r="AG280" s="188"/>
      <c r="AH280" s="186"/>
      <c r="AI280" s="186"/>
      <c r="AJ280" s="189"/>
      <c r="AK280" s="189"/>
      <c r="AL280" s="178"/>
      <c r="AM280" s="178"/>
    </row>
    <row r="281" spans="3:39" x14ac:dyDescent="0.2">
      <c r="C281" s="55" t="s">
        <v>55</v>
      </c>
      <c r="D281" s="60">
        <v>52</v>
      </c>
      <c r="E281" s="61">
        <v>56</v>
      </c>
      <c r="F281" s="63">
        <v>65.5</v>
      </c>
      <c r="G281" s="62">
        <v>1E-3</v>
      </c>
      <c r="H281" s="62">
        <v>1E-3</v>
      </c>
      <c r="I281" s="56">
        <v>22095</v>
      </c>
      <c r="J281" s="57">
        <v>1530</v>
      </c>
      <c r="K281" s="58">
        <v>4.2</v>
      </c>
      <c r="L281" s="59">
        <v>1.2E-2</v>
      </c>
      <c r="M281" s="59">
        <v>1E-3</v>
      </c>
      <c r="N281" s="56">
        <v>-22043</v>
      </c>
      <c r="O281" s="57">
        <v>1531</v>
      </c>
      <c r="P281" s="58">
        <v>-1.1000000000000001</v>
      </c>
      <c r="Q281" s="58">
        <v>0.2</v>
      </c>
      <c r="R281" s="83"/>
      <c r="S281" s="83"/>
      <c r="T281" s="106"/>
      <c r="U281" s="106"/>
      <c r="V281" s="106"/>
      <c r="W281" s="185"/>
      <c r="X281" s="190"/>
      <c r="Y281" s="190"/>
      <c r="Z281" s="189"/>
      <c r="AA281" s="191"/>
      <c r="AB281" s="191"/>
      <c r="AC281" s="186"/>
      <c r="AD281" s="186"/>
      <c r="AE281" s="187"/>
      <c r="AF281" s="188"/>
      <c r="AG281" s="188"/>
      <c r="AH281" s="186"/>
      <c r="AI281" s="186"/>
      <c r="AJ281" s="187"/>
      <c r="AK281" s="187"/>
      <c r="AL281" s="178"/>
      <c r="AM281" s="178"/>
    </row>
    <row r="282" spans="3:39" x14ac:dyDescent="0.2">
      <c r="C282" s="64" t="s">
        <v>56</v>
      </c>
      <c r="D282" s="65">
        <v>1468</v>
      </c>
      <c r="E282" s="66">
        <v>406</v>
      </c>
      <c r="F282" s="67">
        <v>16.8</v>
      </c>
      <c r="G282" s="68">
        <v>3.7999999999999999E-2</v>
      </c>
      <c r="H282" s="68">
        <v>0.01</v>
      </c>
      <c r="I282" s="65">
        <v>319622</v>
      </c>
      <c r="J282" s="66">
        <v>5404</v>
      </c>
      <c r="K282" s="67">
        <v>1</v>
      </c>
      <c r="L282" s="68">
        <v>0.17599999999999999</v>
      </c>
      <c r="M282" s="68">
        <v>3.0000000000000001E-3</v>
      </c>
      <c r="N282" s="65">
        <v>-318154</v>
      </c>
      <c r="O282" s="66">
        <v>5419</v>
      </c>
      <c r="P282" s="67">
        <v>-13.8</v>
      </c>
      <c r="Q282" s="67">
        <v>1.1000000000000001</v>
      </c>
      <c r="R282" s="83"/>
      <c r="S282" s="83"/>
      <c r="T282" s="106"/>
      <c r="U282" s="106"/>
      <c r="V282" s="106"/>
      <c r="W282" s="185"/>
      <c r="X282" s="186"/>
      <c r="Y282" s="186"/>
      <c r="Z282" s="187"/>
      <c r="AA282" s="188"/>
      <c r="AB282" s="188"/>
      <c r="AC282" s="186"/>
      <c r="AD282" s="186"/>
      <c r="AE282" s="187"/>
      <c r="AF282" s="188"/>
      <c r="AG282" s="188"/>
      <c r="AH282" s="186"/>
      <c r="AI282" s="186"/>
      <c r="AJ282" s="187"/>
      <c r="AK282" s="187"/>
      <c r="AL282" s="178"/>
      <c r="AM282" s="178"/>
    </row>
    <row r="283" spans="3:39" x14ac:dyDescent="0.2">
      <c r="C283" s="55" t="s">
        <v>57</v>
      </c>
      <c r="D283" s="60">
        <v>234</v>
      </c>
      <c r="E283" s="61">
        <v>159</v>
      </c>
      <c r="F283" s="63">
        <v>41.2</v>
      </c>
      <c r="G283" s="62">
        <v>6.0000000000000001E-3</v>
      </c>
      <c r="H283" s="62">
        <v>4.0000000000000001E-3</v>
      </c>
      <c r="I283" s="56">
        <v>10572</v>
      </c>
      <c r="J283" s="57">
        <v>1046</v>
      </c>
      <c r="K283" s="58">
        <v>6</v>
      </c>
      <c r="L283" s="59">
        <v>6.0000000000000001E-3</v>
      </c>
      <c r="M283" s="59">
        <v>1E-3</v>
      </c>
      <c r="N283" s="56">
        <v>-10338</v>
      </c>
      <c r="O283" s="57">
        <v>1058</v>
      </c>
      <c r="P283" s="63">
        <v>0</v>
      </c>
      <c r="Q283" s="63">
        <v>0.4</v>
      </c>
      <c r="R283" s="83"/>
      <c r="S283" s="83"/>
      <c r="T283" s="106"/>
      <c r="U283" s="106"/>
      <c r="V283" s="106"/>
      <c r="W283" s="185"/>
      <c r="X283" s="190"/>
      <c r="Y283" s="190"/>
      <c r="Z283" s="189"/>
      <c r="AA283" s="191"/>
      <c r="AB283" s="191"/>
      <c r="AC283" s="186"/>
      <c r="AD283" s="186"/>
      <c r="AE283" s="187"/>
      <c r="AF283" s="188"/>
      <c r="AG283" s="188"/>
      <c r="AH283" s="186"/>
      <c r="AI283" s="186"/>
      <c r="AJ283" s="189"/>
      <c r="AK283" s="189"/>
      <c r="AL283" s="178"/>
      <c r="AM283" s="178"/>
    </row>
    <row r="284" spans="3:39" x14ac:dyDescent="0.2">
      <c r="C284" s="64" t="s">
        <v>58</v>
      </c>
      <c r="D284" s="69">
        <v>112</v>
      </c>
      <c r="E284" s="70">
        <v>89</v>
      </c>
      <c r="F284" s="72">
        <v>48.4</v>
      </c>
      <c r="G284" s="71">
        <v>3.0000000000000001E-3</v>
      </c>
      <c r="H284" s="71">
        <v>2E-3</v>
      </c>
      <c r="I284" s="65">
        <v>46226</v>
      </c>
      <c r="J284" s="66">
        <v>2258</v>
      </c>
      <c r="K284" s="67">
        <v>3</v>
      </c>
      <c r="L284" s="68">
        <v>2.5000000000000001E-2</v>
      </c>
      <c r="M284" s="68">
        <v>1E-3</v>
      </c>
      <c r="N284" s="65">
        <v>-46114</v>
      </c>
      <c r="O284" s="66">
        <v>2260</v>
      </c>
      <c r="P284" s="67">
        <v>-2.2000000000000002</v>
      </c>
      <c r="Q284" s="67">
        <v>0.3</v>
      </c>
      <c r="R284" s="83"/>
      <c r="S284" s="83"/>
      <c r="T284" s="106"/>
      <c r="U284" s="106"/>
      <c r="V284" s="106"/>
      <c r="W284" s="185"/>
      <c r="X284" s="190"/>
      <c r="Y284" s="190"/>
      <c r="Z284" s="189"/>
      <c r="AA284" s="191"/>
      <c r="AB284" s="191"/>
      <c r="AC284" s="186"/>
      <c r="AD284" s="186"/>
      <c r="AE284" s="187"/>
      <c r="AF284" s="188"/>
      <c r="AG284" s="188"/>
      <c r="AH284" s="186"/>
      <c r="AI284" s="186"/>
      <c r="AJ284" s="189"/>
      <c r="AK284" s="189"/>
      <c r="AL284" s="178"/>
      <c r="AM284" s="178"/>
    </row>
    <row r="285" spans="3:39" x14ac:dyDescent="0.2">
      <c r="C285" s="55" t="s">
        <v>59</v>
      </c>
      <c r="D285" s="60">
        <v>0</v>
      </c>
      <c r="E285" s="61"/>
      <c r="F285" s="63"/>
      <c r="G285" s="62"/>
      <c r="H285" s="62"/>
      <c r="I285" s="56">
        <v>1026</v>
      </c>
      <c r="J285" s="57">
        <v>327</v>
      </c>
      <c r="K285" s="58">
        <v>19.399999999999999</v>
      </c>
      <c r="L285" s="59">
        <v>1E-3</v>
      </c>
      <c r="M285" s="59">
        <v>0</v>
      </c>
      <c r="N285" s="56">
        <v>-1026</v>
      </c>
      <c r="O285" s="57">
        <v>327</v>
      </c>
      <c r="P285" s="58">
        <v>-0.1</v>
      </c>
      <c r="Q285" s="58">
        <v>0</v>
      </c>
      <c r="R285" s="83"/>
      <c r="S285" s="83"/>
      <c r="T285" s="106"/>
      <c r="U285" s="106"/>
      <c r="V285" s="106"/>
      <c r="W285" s="185"/>
      <c r="X285" s="190"/>
      <c r="Y285" s="190"/>
      <c r="Z285" s="189"/>
      <c r="AA285" s="191"/>
      <c r="AB285" s="191"/>
      <c r="AC285" s="190"/>
      <c r="AD285" s="190"/>
      <c r="AE285" s="189"/>
      <c r="AF285" s="191"/>
      <c r="AG285" s="191"/>
      <c r="AH285" s="190"/>
      <c r="AI285" s="190"/>
      <c r="AJ285" s="189"/>
      <c r="AK285" s="189"/>
      <c r="AL285" s="178"/>
      <c r="AM285" s="178"/>
    </row>
    <row r="286" spans="3:39" x14ac:dyDescent="0.2">
      <c r="C286" s="64" t="s">
        <v>60</v>
      </c>
      <c r="D286" s="69">
        <v>0</v>
      </c>
      <c r="E286" s="70"/>
      <c r="F286" s="72"/>
      <c r="G286" s="71"/>
      <c r="H286" s="71"/>
      <c r="I286" s="69">
        <v>8</v>
      </c>
      <c r="J286" s="70">
        <v>14</v>
      </c>
      <c r="K286" s="72">
        <v>106.4</v>
      </c>
      <c r="L286" s="71">
        <v>0</v>
      </c>
      <c r="M286" s="71">
        <v>0</v>
      </c>
      <c r="N286" s="69">
        <v>-8</v>
      </c>
      <c r="O286" s="70">
        <v>14</v>
      </c>
      <c r="P286" s="72">
        <v>0</v>
      </c>
      <c r="Q286" s="72">
        <v>0</v>
      </c>
      <c r="R286" s="83"/>
      <c r="S286" s="83"/>
      <c r="T286" s="106"/>
      <c r="U286" s="106"/>
      <c r="V286" s="106"/>
      <c r="W286" s="185"/>
      <c r="X286" s="190"/>
      <c r="Y286" s="190"/>
      <c r="Z286" s="189"/>
      <c r="AA286" s="191"/>
      <c r="AB286" s="191"/>
      <c r="AC286" s="190"/>
      <c r="AD286" s="190"/>
      <c r="AE286" s="189"/>
      <c r="AF286" s="191"/>
      <c r="AG286" s="191"/>
      <c r="AH286" s="190"/>
      <c r="AI286" s="190"/>
      <c r="AJ286" s="189"/>
      <c r="AK286" s="189"/>
      <c r="AL286" s="178"/>
      <c r="AM286" s="178"/>
    </row>
    <row r="287" spans="3:39" x14ac:dyDescent="0.2">
      <c r="C287" s="55" t="s">
        <v>61</v>
      </c>
      <c r="D287" s="60">
        <v>15</v>
      </c>
      <c r="E287" s="61">
        <v>19</v>
      </c>
      <c r="F287" s="63">
        <v>77</v>
      </c>
      <c r="G287" s="62">
        <v>0</v>
      </c>
      <c r="H287" s="62">
        <v>0</v>
      </c>
      <c r="I287" s="56">
        <v>3250</v>
      </c>
      <c r="J287" s="57">
        <v>561</v>
      </c>
      <c r="K287" s="58">
        <v>10.5</v>
      </c>
      <c r="L287" s="59">
        <v>2E-3</v>
      </c>
      <c r="M287" s="59">
        <v>0</v>
      </c>
      <c r="N287" s="56">
        <v>-3235</v>
      </c>
      <c r="O287" s="57">
        <v>561</v>
      </c>
      <c r="P287" s="58">
        <v>-0.2</v>
      </c>
      <c r="Q287" s="58">
        <v>0</v>
      </c>
      <c r="R287" s="83"/>
      <c r="S287" s="83"/>
      <c r="T287" s="106"/>
      <c r="U287" s="106"/>
      <c r="V287" s="106"/>
      <c r="W287" s="185"/>
      <c r="X287" s="190"/>
      <c r="Y287" s="190"/>
      <c r="Z287" s="189"/>
      <c r="AA287" s="191"/>
      <c r="AB287" s="191"/>
      <c r="AC287" s="190"/>
      <c r="AD287" s="190"/>
      <c r="AE287" s="189"/>
      <c r="AF287" s="191"/>
      <c r="AG287" s="191"/>
      <c r="AH287" s="190"/>
      <c r="AI287" s="190"/>
      <c r="AJ287" s="189"/>
      <c r="AK287" s="189"/>
      <c r="AL287" s="178"/>
      <c r="AM287" s="178"/>
    </row>
    <row r="288" spans="3:39" x14ac:dyDescent="0.2">
      <c r="C288" s="64" t="s">
        <v>62</v>
      </c>
      <c r="D288" s="69">
        <v>0</v>
      </c>
      <c r="E288" s="70"/>
      <c r="F288" s="72"/>
      <c r="G288" s="71"/>
      <c r="H288" s="71"/>
      <c r="I288" s="69">
        <v>106</v>
      </c>
      <c r="J288" s="70">
        <v>72</v>
      </c>
      <c r="K288" s="72">
        <v>41.3</v>
      </c>
      <c r="L288" s="71">
        <v>0</v>
      </c>
      <c r="M288" s="71">
        <v>0</v>
      </c>
      <c r="N288" s="69">
        <v>-106</v>
      </c>
      <c r="O288" s="70">
        <v>72</v>
      </c>
      <c r="P288" s="72">
        <v>0</v>
      </c>
      <c r="Q288" s="72">
        <v>0</v>
      </c>
      <c r="R288" s="83"/>
      <c r="S288" s="83"/>
      <c r="T288" s="106"/>
      <c r="U288" s="106"/>
      <c r="V288" s="106"/>
      <c r="W288" s="185"/>
      <c r="X288" s="190"/>
      <c r="Y288" s="190"/>
      <c r="Z288" s="189"/>
      <c r="AA288" s="191"/>
      <c r="AB288" s="191"/>
      <c r="AC288" s="190"/>
      <c r="AD288" s="190"/>
      <c r="AE288" s="189"/>
      <c r="AF288" s="191"/>
      <c r="AG288" s="191"/>
      <c r="AH288" s="190"/>
      <c r="AI288" s="190"/>
      <c r="AJ288" s="189"/>
      <c r="AK288" s="189"/>
      <c r="AL288" s="178"/>
      <c r="AM288" s="178"/>
    </row>
    <row r="289" spans="1:39" x14ac:dyDescent="0.2">
      <c r="C289" s="55" t="s">
        <v>63</v>
      </c>
      <c r="D289" s="60">
        <v>44</v>
      </c>
      <c r="E289" s="61">
        <v>62</v>
      </c>
      <c r="F289" s="63">
        <v>85.7</v>
      </c>
      <c r="G289" s="62">
        <v>1E-3</v>
      </c>
      <c r="H289" s="62">
        <v>2E-3</v>
      </c>
      <c r="I289" s="56">
        <v>6251</v>
      </c>
      <c r="J289" s="57">
        <v>764</v>
      </c>
      <c r="K289" s="58">
        <v>7.4</v>
      </c>
      <c r="L289" s="59">
        <v>3.0000000000000001E-3</v>
      </c>
      <c r="M289" s="59">
        <v>0</v>
      </c>
      <c r="N289" s="56">
        <v>-6207</v>
      </c>
      <c r="O289" s="57">
        <v>767</v>
      </c>
      <c r="P289" s="63">
        <v>-0.2</v>
      </c>
      <c r="Q289" s="63">
        <v>0.2</v>
      </c>
      <c r="R289" s="83"/>
      <c r="S289" s="83"/>
      <c r="T289" s="106"/>
      <c r="U289" s="106"/>
      <c r="V289" s="106"/>
      <c r="W289" s="185"/>
      <c r="X289" s="190"/>
      <c r="Y289" s="190"/>
      <c r="Z289" s="189"/>
      <c r="AA289" s="191"/>
      <c r="AB289" s="191"/>
      <c r="AC289" s="186"/>
      <c r="AD289" s="186"/>
      <c r="AE289" s="187"/>
      <c r="AF289" s="188"/>
      <c r="AG289" s="188"/>
      <c r="AH289" s="186"/>
      <c r="AI289" s="186"/>
      <c r="AJ289" s="189"/>
      <c r="AK289" s="189"/>
      <c r="AL289" s="178"/>
      <c r="AM289" s="178"/>
    </row>
    <row r="290" spans="1:39" x14ac:dyDescent="0.2">
      <c r="C290" s="64" t="s">
        <v>64</v>
      </c>
      <c r="D290" s="69">
        <v>346</v>
      </c>
      <c r="E290" s="70">
        <v>182</v>
      </c>
      <c r="F290" s="72">
        <v>32</v>
      </c>
      <c r="G290" s="71">
        <v>8.9999999999999993E-3</v>
      </c>
      <c r="H290" s="71">
        <v>5.0000000000000001E-3</v>
      </c>
      <c r="I290" s="65">
        <v>19484</v>
      </c>
      <c r="J290" s="66">
        <v>1431</v>
      </c>
      <c r="K290" s="67">
        <v>4.5</v>
      </c>
      <c r="L290" s="68">
        <v>1.0999999999999999E-2</v>
      </c>
      <c r="M290" s="68">
        <v>1E-3</v>
      </c>
      <c r="N290" s="65">
        <v>-19138</v>
      </c>
      <c r="O290" s="66">
        <v>1443</v>
      </c>
      <c r="P290" s="72">
        <v>-0.2</v>
      </c>
      <c r="Q290" s="72">
        <v>0.5</v>
      </c>
      <c r="R290" s="83"/>
      <c r="S290" s="83"/>
      <c r="T290" s="106"/>
      <c r="U290" s="106"/>
      <c r="V290" s="106"/>
      <c r="W290" s="185"/>
      <c r="X290" s="190"/>
      <c r="Y290" s="190"/>
      <c r="Z290" s="189"/>
      <c r="AA290" s="191"/>
      <c r="AB290" s="191"/>
      <c r="AC290" s="186"/>
      <c r="AD290" s="186"/>
      <c r="AE290" s="187"/>
      <c r="AF290" s="188"/>
      <c r="AG290" s="188"/>
      <c r="AH290" s="186"/>
      <c r="AI290" s="186"/>
      <c r="AJ290" s="189"/>
      <c r="AK290" s="189"/>
      <c r="AL290" s="178"/>
      <c r="AM290" s="178"/>
    </row>
    <row r="291" spans="1:39" x14ac:dyDescent="0.2">
      <c r="C291" s="55" t="s">
        <v>65</v>
      </c>
      <c r="D291" s="60">
        <v>118</v>
      </c>
      <c r="E291" s="61">
        <v>74</v>
      </c>
      <c r="F291" s="63">
        <v>38</v>
      </c>
      <c r="G291" s="62">
        <v>3.0000000000000001E-3</v>
      </c>
      <c r="H291" s="62">
        <v>2E-3</v>
      </c>
      <c r="I291" s="56">
        <v>14041</v>
      </c>
      <c r="J291" s="57">
        <v>1042</v>
      </c>
      <c r="K291" s="58">
        <v>4.5</v>
      </c>
      <c r="L291" s="59">
        <v>8.0000000000000002E-3</v>
      </c>
      <c r="M291" s="59">
        <v>1E-3</v>
      </c>
      <c r="N291" s="56">
        <v>-13923</v>
      </c>
      <c r="O291" s="57">
        <v>1045</v>
      </c>
      <c r="P291" s="63">
        <v>-0.5</v>
      </c>
      <c r="Q291" s="63">
        <v>0.2</v>
      </c>
      <c r="R291" s="83"/>
      <c r="S291" s="83"/>
      <c r="T291" s="106"/>
      <c r="U291" s="106"/>
      <c r="V291" s="106"/>
      <c r="W291" s="185"/>
      <c r="X291" s="190"/>
      <c r="Y291" s="190"/>
      <c r="Z291" s="189"/>
      <c r="AA291" s="191"/>
      <c r="AB291" s="191"/>
      <c r="AC291" s="186"/>
      <c r="AD291" s="186"/>
      <c r="AE291" s="187"/>
      <c r="AF291" s="188"/>
      <c r="AG291" s="188"/>
      <c r="AH291" s="186"/>
      <c r="AI291" s="186"/>
      <c r="AJ291" s="189"/>
      <c r="AK291" s="189"/>
      <c r="AL291" s="178"/>
      <c r="AM291" s="178"/>
    </row>
    <row r="292" spans="1:39" x14ac:dyDescent="0.2">
      <c r="C292" s="64" t="s">
        <v>66</v>
      </c>
      <c r="D292" s="69">
        <v>28</v>
      </c>
      <c r="E292" s="70">
        <v>30</v>
      </c>
      <c r="F292" s="72">
        <v>65.099999999999994</v>
      </c>
      <c r="G292" s="71">
        <v>1E-3</v>
      </c>
      <c r="H292" s="71">
        <v>1E-3</v>
      </c>
      <c r="I292" s="65">
        <v>3218</v>
      </c>
      <c r="J292" s="66">
        <v>561</v>
      </c>
      <c r="K292" s="67">
        <v>10.6</v>
      </c>
      <c r="L292" s="68">
        <v>2E-3</v>
      </c>
      <c r="M292" s="68">
        <v>0</v>
      </c>
      <c r="N292" s="65">
        <v>-3190</v>
      </c>
      <c r="O292" s="66">
        <v>562</v>
      </c>
      <c r="P292" s="72">
        <v>-0.1</v>
      </c>
      <c r="Q292" s="72">
        <v>0.1</v>
      </c>
      <c r="R292" s="83"/>
      <c r="S292" s="83"/>
      <c r="T292" s="106"/>
      <c r="U292" s="106"/>
      <c r="V292" s="106"/>
      <c r="W292" s="185"/>
      <c r="X292" s="190"/>
      <c r="Y292" s="190"/>
      <c r="Z292" s="189"/>
      <c r="AA292" s="191"/>
      <c r="AB292" s="191"/>
      <c r="AC292" s="190"/>
      <c r="AD292" s="190"/>
      <c r="AE292" s="189"/>
      <c r="AF292" s="191"/>
      <c r="AG292" s="191"/>
      <c r="AH292" s="190"/>
      <c r="AI292" s="190"/>
      <c r="AJ292" s="189"/>
      <c r="AK292" s="189"/>
      <c r="AL292" s="178"/>
      <c r="AM292" s="178"/>
    </row>
    <row r="293" spans="1:39" x14ac:dyDescent="0.2">
      <c r="C293" s="55" t="s">
        <v>67</v>
      </c>
      <c r="D293" s="60">
        <v>0</v>
      </c>
      <c r="E293" s="61"/>
      <c r="F293" s="63"/>
      <c r="G293" s="62"/>
      <c r="H293" s="62"/>
      <c r="I293" s="60">
        <v>0</v>
      </c>
      <c r="J293" s="61"/>
      <c r="K293" s="63"/>
      <c r="L293" s="62"/>
      <c r="M293" s="62"/>
      <c r="N293" s="60">
        <v>0</v>
      </c>
      <c r="O293" s="61">
        <v>0</v>
      </c>
      <c r="P293" s="63"/>
      <c r="Q293" s="63"/>
      <c r="R293" s="83"/>
      <c r="S293" s="83"/>
      <c r="T293" s="106"/>
      <c r="U293" s="106"/>
      <c r="V293" s="106"/>
      <c r="W293" s="185"/>
      <c r="X293" s="190"/>
      <c r="Y293" s="190"/>
      <c r="Z293" s="189"/>
      <c r="AA293" s="191"/>
      <c r="AB293" s="191"/>
      <c r="AC293" s="190"/>
      <c r="AD293" s="190"/>
      <c r="AE293" s="189"/>
      <c r="AF293" s="191"/>
      <c r="AG293" s="191"/>
      <c r="AH293" s="190"/>
      <c r="AI293" s="190"/>
      <c r="AJ293" s="189"/>
      <c r="AK293" s="189"/>
      <c r="AL293" s="178"/>
      <c r="AM293" s="178"/>
    </row>
    <row r="294" spans="1:39" x14ac:dyDescent="0.2">
      <c r="C294" s="64" t="s">
        <v>68</v>
      </c>
      <c r="D294" s="69">
        <v>0</v>
      </c>
      <c r="E294" s="70"/>
      <c r="F294" s="72"/>
      <c r="G294" s="71"/>
      <c r="H294" s="71"/>
      <c r="I294" s="69">
        <v>437</v>
      </c>
      <c r="J294" s="70">
        <v>213</v>
      </c>
      <c r="K294" s="72">
        <v>29.6</v>
      </c>
      <c r="L294" s="71">
        <v>0</v>
      </c>
      <c r="M294" s="71">
        <v>0</v>
      </c>
      <c r="N294" s="69">
        <v>-437</v>
      </c>
      <c r="O294" s="70">
        <v>213</v>
      </c>
      <c r="P294" s="72">
        <v>0</v>
      </c>
      <c r="Q294" s="72">
        <v>0</v>
      </c>
      <c r="R294" s="83"/>
      <c r="S294" s="83"/>
      <c r="T294" s="106"/>
      <c r="U294" s="106"/>
      <c r="V294" s="106"/>
      <c r="W294" s="185"/>
      <c r="X294" s="190"/>
      <c r="Y294" s="190"/>
      <c r="Z294" s="189"/>
      <c r="AA294" s="191"/>
      <c r="AB294" s="191"/>
      <c r="AC294" s="190"/>
      <c r="AD294" s="190"/>
      <c r="AE294" s="189"/>
      <c r="AF294" s="191"/>
      <c r="AG294" s="191"/>
      <c r="AH294" s="190"/>
      <c r="AI294" s="190"/>
      <c r="AJ294" s="189"/>
      <c r="AK294" s="189"/>
      <c r="AL294" s="178"/>
      <c r="AM294" s="178"/>
    </row>
    <row r="295" spans="1:39" x14ac:dyDescent="0.2">
      <c r="C295" s="55" t="s">
        <v>69</v>
      </c>
      <c r="D295" s="60">
        <v>0</v>
      </c>
      <c r="E295" s="61"/>
      <c r="F295" s="63"/>
      <c r="G295" s="62"/>
      <c r="H295" s="62"/>
      <c r="I295" s="56">
        <v>3202</v>
      </c>
      <c r="J295" s="57">
        <v>451</v>
      </c>
      <c r="K295" s="58">
        <v>8.6</v>
      </c>
      <c r="L295" s="59">
        <v>2E-3</v>
      </c>
      <c r="M295" s="59">
        <v>0</v>
      </c>
      <c r="N295" s="56">
        <v>-3202</v>
      </c>
      <c r="O295" s="57">
        <v>451</v>
      </c>
      <c r="P295" s="58">
        <v>-0.2</v>
      </c>
      <c r="Q295" s="58">
        <v>0</v>
      </c>
      <c r="R295" s="83"/>
      <c r="S295" s="83"/>
      <c r="T295" s="106"/>
      <c r="U295" s="106"/>
      <c r="V295" s="106"/>
      <c r="W295" s="185"/>
      <c r="X295" s="190"/>
      <c r="Y295" s="190"/>
      <c r="Z295" s="189"/>
      <c r="AA295" s="191"/>
      <c r="AB295" s="191"/>
      <c r="AC295" s="186"/>
      <c r="AD295" s="186"/>
      <c r="AE295" s="187"/>
      <c r="AF295" s="188"/>
      <c r="AG295" s="188"/>
      <c r="AH295" s="186"/>
      <c r="AI295" s="186"/>
      <c r="AJ295" s="189"/>
      <c r="AK295" s="189"/>
      <c r="AL295" s="178"/>
      <c r="AM295" s="178"/>
    </row>
    <row r="296" spans="1:39" x14ac:dyDescent="0.2">
      <c r="C296" s="64" t="s">
        <v>70</v>
      </c>
      <c r="D296" s="69">
        <v>115</v>
      </c>
      <c r="E296" s="70">
        <v>101</v>
      </c>
      <c r="F296" s="72">
        <v>53.2</v>
      </c>
      <c r="G296" s="71">
        <v>3.0000000000000001E-3</v>
      </c>
      <c r="H296" s="71">
        <v>3.0000000000000001E-3</v>
      </c>
      <c r="I296" s="65">
        <v>26695</v>
      </c>
      <c r="J296" s="66">
        <v>1567</v>
      </c>
      <c r="K296" s="67">
        <v>3.6</v>
      </c>
      <c r="L296" s="68">
        <v>1.4999999999999999E-2</v>
      </c>
      <c r="M296" s="68">
        <v>1E-3</v>
      </c>
      <c r="N296" s="65">
        <v>-26580</v>
      </c>
      <c r="O296" s="66">
        <v>1570</v>
      </c>
      <c r="P296" s="67">
        <v>-1.2</v>
      </c>
      <c r="Q296" s="67">
        <v>0.3</v>
      </c>
      <c r="R296" s="83"/>
      <c r="S296" s="83"/>
      <c r="T296" s="106"/>
      <c r="U296" s="106"/>
      <c r="V296" s="106"/>
      <c r="W296" s="185"/>
      <c r="X296" s="190"/>
      <c r="Y296" s="190"/>
      <c r="Z296" s="189"/>
      <c r="AA296" s="191"/>
      <c r="AB296" s="191"/>
      <c r="AC296" s="186"/>
      <c r="AD296" s="186"/>
      <c r="AE296" s="187"/>
      <c r="AF296" s="188"/>
      <c r="AG296" s="188"/>
      <c r="AH296" s="186"/>
      <c r="AI296" s="186"/>
      <c r="AJ296" s="187"/>
      <c r="AK296" s="187"/>
      <c r="AL296" s="178"/>
      <c r="AM296" s="178"/>
    </row>
    <row r="297" spans="1:39" x14ac:dyDescent="0.2">
      <c r="C297" s="55" t="s">
        <v>71</v>
      </c>
      <c r="D297" s="60">
        <v>39</v>
      </c>
      <c r="E297" s="61">
        <v>46</v>
      </c>
      <c r="F297" s="63">
        <v>71.400000000000006</v>
      </c>
      <c r="G297" s="62">
        <v>1E-3</v>
      </c>
      <c r="H297" s="62">
        <v>1E-3</v>
      </c>
      <c r="I297" s="56">
        <v>9285</v>
      </c>
      <c r="J297" s="57">
        <v>800</v>
      </c>
      <c r="K297" s="58">
        <v>5.2</v>
      </c>
      <c r="L297" s="59">
        <v>5.0000000000000001E-3</v>
      </c>
      <c r="M297" s="59">
        <v>0</v>
      </c>
      <c r="N297" s="56">
        <v>-9246</v>
      </c>
      <c r="O297" s="57">
        <v>801</v>
      </c>
      <c r="P297" s="58">
        <v>-0.4</v>
      </c>
      <c r="Q297" s="58">
        <v>0.1</v>
      </c>
      <c r="R297" s="83"/>
      <c r="S297" s="83"/>
      <c r="T297" s="106"/>
      <c r="U297" s="106"/>
      <c r="V297" s="106"/>
      <c r="W297" s="185"/>
      <c r="X297" s="190"/>
      <c r="Y297" s="190"/>
      <c r="Z297" s="189"/>
      <c r="AA297" s="191"/>
      <c r="AB297" s="191"/>
      <c r="AC297" s="186"/>
      <c r="AD297" s="186"/>
      <c r="AE297" s="187"/>
      <c r="AF297" s="188"/>
      <c r="AG297" s="188"/>
      <c r="AH297" s="186"/>
      <c r="AI297" s="186"/>
      <c r="AJ297" s="187"/>
      <c r="AK297" s="187"/>
      <c r="AL297" s="178"/>
      <c r="AM297" s="178"/>
    </row>
    <row r="298" spans="1:39" x14ac:dyDescent="0.2">
      <c r="C298" s="64" t="s">
        <v>72</v>
      </c>
      <c r="D298" s="69">
        <v>29</v>
      </c>
      <c r="E298" s="70">
        <v>43</v>
      </c>
      <c r="F298" s="72">
        <v>90.1</v>
      </c>
      <c r="G298" s="71">
        <v>1E-3</v>
      </c>
      <c r="H298" s="71">
        <v>1E-3</v>
      </c>
      <c r="I298" s="65">
        <v>24917</v>
      </c>
      <c r="J298" s="66">
        <v>1929</v>
      </c>
      <c r="K298" s="67">
        <v>4.7</v>
      </c>
      <c r="L298" s="68">
        <v>1.4E-2</v>
      </c>
      <c r="M298" s="68">
        <v>1E-3</v>
      </c>
      <c r="N298" s="65">
        <v>-24888</v>
      </c>
      <c r="O298" s="66">
        <v>1929</v>
      </c>
      <c r="P298" s="67">
        <v>-1.3</v>
      </c>
      <c r="Q298" s="67">
        <v>0.2</v>
      </c>
      <c r="R298" s="83"/>
      <c r="S298" s="83"/>
      <c r="T298" s="106"/>
      <c r="U298" s="106"/>
      <c r="V298" s="106"/>
      <c r="W298" s="185"/>
      <c r="X298" s="190"/>
      <c r="Y298" s="190"/>
      <c r="Z298" s="189"/>
      <c r="AA298" s="191"/>
      <c r="AB298" s="191"/>
      <c r="AC298" s="186"/>
      <c r="AD298" s="186"/>
      <c r="AE298" s="187"/>
      <c r="AF298" s="188"/>
      <c r="AG298" s="188"/>
      <c r="AH298" s="186"/>
      <c r="AI298" s="186"/>
      <c r="AJ298" s="187"/>
      <c r="AK298" s="187"/>
      <c r="AL298" s="178"/>
      <c r="AM298" s="178"/>
    </row>
    <row r="299" spans="1:39" x14ac:dyDescent="0.2">
      <c r="C299" s="55" t="s">
        <v>73</v>
      </c>
      <c r="D299" s="60">
        <v>22</v>
      </c>
      <c r="E299" s="61">
        <v>24</v>
      </c>
      <c r="F299" s="63">
        <v>66.3</v>
      </c>
      <c r="G299" s="62">
        <v>1E-3</v>
      </c>
      <c r="H299" s="62">
        <v>1E-3</v>
      </c>
      <c r="I299" s="56">
        <v>2753</v>
      </c>
      <c r="J299" s="57">
        <v>442</v>
      </c>
      <c r="K299" s="58">
        <v>9.8000000000000007</v>
      </c>
      <c r="L299" s="59">
        <v>2E-3</v>
      </c>
      <c r="M299" s="59">
        <v>0</v>
      </c>
      <c r="N299" s="56">
        <v>-2731</v>
      </c>
      <c r="O299" s="57">
        <v>443</v>
      </c>
      <c r="P299" s="63">
        <v>-0.1</v>
      </c>
      <c r="Q299" s="63">
        <v>0.1</v>
      </c>
      <c r="R299" s="83"/>
      <c r="S299" s="83"/>
      <c r="T299" s="106"/>
      <c r="U299" s="106"/>
      <c r="V299" s="106"/>
      <c r="W299" s="185"/>
      <c r="X299" s="190"/>
      <c r="Y299" s="190"/>
      <c r="Z299" s="189"/>
      <c r="AA299" s="191"/>
      <c r="AB299" s="191"/>
      <c r="AC299" s="186"/>
      <c r="AD299" s="186"/>
      <c r="AE299" s="187"/>
      <c r="AF299" s="188"/>
      <c r="AG299" s="188"/>
      <c r="AH299" s="186"/>
      <c r="AI299" s="186"/>
      <c r="AJ299" s="189"/>
      <c r="AK299" s="189"/>
      <c r="AL299" s="178"/>
      <c r="AM299" s="178"/>
    </row>
    <row r="300" spans="1:39" x14ac:dyDescent="0.2">
      <c r="C300" s="64"/>
      <c r="D300" s="65"/>
      <c r="E300" s="66"/>
      <c r="F300" s="67"/>
      <c r="G300" s="68"/>
      <c r="H300" s="68"/>
      <c r="I300" s="65"/>
      <c r="J300" s="66"/>
      <c r="K300" s="67"/>
      <c r="L300" s="68"/>
      <c r="M300" s="68"/>
      <c r="N300" s="65"/>
      <c r="O300" s="66"/>
      <c r="P300" s="67"/>
      <c r="Q300" s="67"/>
      <c r="R300" s="55"/>
      <c r="S300" s="55"/>
      <c r="T300" s="103"/>
      <c r="U300" s="103"/>
      <c r="V300" s="103"/>
      <c r="W300" s="185"/>
      <c r="X300" s="186"/>
      <c r="Y300" s="186"/>
      <c r="Z300" s="187"/>
      <c r="AA300" s="188"/>
      <c r="AB300" s="188"/>
      <c r="AC300" s="186"/>
      <c r="AD300" s="186"/>
      <c r="AE300" s="187"/>
      <c r="AF300" s="188"/>
      <c r="AG300" s="188"/>
      <c r="AH300" s="186"/>
      <c r="AI300" s="186"/>
      <c r="AJ300" s="187"/>
      <c r="AK300" s="187"/>
      <c r="AL300" s="178"/>
      <c r="AM300" s="178"/>
    </row>
    <row r="301" spans="1:39" s="81" customFormat="1" ht="20.100000000000001" customHeight="1" x14ac:dyDescent="0.25">
      <c r="A301" s="211" t="s">
        <v>180</v>
      </c>
      <c r="B301" s="212"/>
      <c r="C301" s="220" t="s">
        <v>192</v>
      </c>
      <c r="D301" s="221"/>
      <c r="E301" s="221"/>
      <c r="F301" s="222"/>
      <c r="G301" s="223"/>
      <c r="H301" s="223"/>
      <c r="I301" s="221"/>
      <c r="J301" s="221"/>
      <c r="K301" s="222"/>
      <c r="L301" s="223"/>
      <c r="M301" s="223"/>
      <c r="N301" s="221"/>
      <c r="O301" s="221"/>
      <c r="P301" s="222"/>
      <c r="Q301" s="222"/>
      <c r="R301" s="215"/>
      <c r="S301" s="215"/>
      <c r="T301" s="215"/>
      <c r="U301" s="215"/>
      <c r="V301" s="215"/>
      <c r="W301" s="215"/>
      <c r="X301" s="221"/>
      <c r="Y301" s="221"/>
      <c r="Z301" s="222"/>
      <c r="AA301" s="223"/>
      <c r="AB301" s="223"/>
      <c r="AC301" s="221"/>
      <c r="AD301" s="221"/>
      <c r="AE301" s="222"/>
      <c r="AF301" s="223"/>
      <c r="AG301" s="223"/>
      <c r="AH301" s="221"/>
      <c r="AI301" s="221"/>
      <c r="AJ301" s="222"/>
      <c r="AK301" s="222"/>
      <c r="AL301" s="104"/>
      <c r="AM301" s="104"/>
    </row>
    <row r="302" spans="1:39" s="81" customFormat="1" ht="45" customHeight="1" x14ac:dyDescent="0.25">
      <c r="A302" s="213" t="s">
        <v>183</v>
      </c>
      <c r="B302" s="214"/>
      <c r="C302" s="224" t="s">
        <v>187</v>
      </c>
      <c r="D302" s="221"/>
      <c r="E302" s="221"/>
      <c r="F302" s="222"/>
      <c r="G302" s="223"/>
      <c r="H302" s="223"/>
      <c r="I302" s="221"/>
      <c r="J302" s="221"/>
      <c r="K302" s="222"/>
      <c r="L302" s="223"/>
      <c r="M302" s="223"/>
      <c r="N302" s="221"/>
      <c r="O302" s="221"/>
      <c r="P302" s="222"/>
      <c r="Q302" s="222"/>
      <c r="R302" s="215"/>
      <c r="S302" s="215"/>
      <c r="T302" s="215"/>
      <c r="U302" s="215"/>
      <c r="V302" s="215"/>
      <c r="W302" s="215"/>
      <c r="X302" s="221"/>
      <c r="Y302" s="221"/>
      <c r="Z302" s="222"/>
      <c r="AA302" s="223"/>
      <c r="AB302" s="223"/>
      <c r="AC302" s="221"/>
      <c r="AD302" s="221"/>
      <c r="AE302" s="222"/>
      <c r="AF302" s="223"/>
      <c r="AG302" s="223"/>
      <c r="AH302" s="221"/>
      <c r="AI302" s="221"/>
      <c r="AJ302" s="222"/>
      <c r="AK302" s="222"/>
      <c r="AL302" s="104"/>
      <c r="AM302" s="104"/>
    </row>
    <row r="303" spans="1:39" s="83" customFormat="1" ht="20.100000000000001" customHeight="1" thickBot="1" x14ac:dyDescent="0.3">
      <c r="C303" s="225" t="s">
        <v>184</v>
      </c>
      <c r="D303" s="225"/>
      <c r="E303" s="225"/>
      <c r="F303" s="225"/>
      <c r="G303" s="225"/>
      <c r="H303" s="225"/>
      <c r="I303" s="225"/>
      <c r="J303" s="225"/>
      <c r="K303" s="225"/>
      <c r="L303" s="225"/>
      <c r="M303" s="225"/>
      <c r="N303" s="225"/>
      <c r="O303" s="225"/>
      <c r="P303" s="225"/>
      <c r="Q303" s="225"/>
      <c r="R303" s="226"/>
      <c r="S303" s="226"/>
      <c r="T303" s="105"/>
      <c r="U303" s="105"/>
      <c r="V303" s="105"/>
      <c r="W303" s="225" t="s">
        <v>185</v>
      </c>
      <c r="X303" s="225"/>
      <c r="Y303" s="225"/>
      <c r="Z303" s="225"/>
      <c r="AA303" s="225"/>
      <c r="AB303" s="225"/>
      <c r="AC303" s="225"/>
      <c r="AD303" s="225"/>
      <c r="AE303" s="225"/>
      <c r="AF303" s="225"/>
      <c r="AG303" s="225"/>
      <c r="AH303" s="225"/>
      <c r="AI303" s="225"/>
      <c r="AJ303" s="225"/>
      <c r="AK303" s="225"/>
      <c r="AL303" s="226"/>
      <c r="AM303" s="226"/>
    </row>
    <row r="304" spans="1:39" ht="12.75" customHeight="1" thickBot="1" x14ac:dyDescent="0.25">
      <c r="A304" s="233" t="s">
        <v>179</v>
      </c>
      <c r="B304" s="208"/>
      <c r="C304" s="241" t="s">
        <v>148</v>
      </c>
      <c r="D304" s="238" t="s">
        <v>0</v>
      </c>
      <c r="E304" s="239"/>
      <c r="F304" s="239"/>
      <c r="G304" s="239"/>
      <c r="H304" s="240"/>
      <c r="I304" s="238" t="s">
        <v>1</v>
      </c>
      <c r="J304" s="239"/>
      <c r="K304" s="239"/>
      <c r="L304" s="239"/>
      <c r="M304" s="240"/>
      <c r="N304" s="238" t="s">
        <v>2</v>
      </c>
      <c r="O304" s="239"/>
      <c r="P304" s="239"/>
      <c r="Q304" s="240"/>
      <c r="R304" s="75"/>
      <c r="S304" s="75"/>
      <c r="T304" s="101"/>
      <c r="U304" s="233" t="s">
        <v>179</v>
      </c>
      <c r="V304" s="208"/>
      <c r="W304" s="241" t="s">
        <v>148</v>
      </c>
      <c r="X304" s="238" t="s">
        <v>0</v>
      </c>
      <c r="Y304" s="239"/>
      <c r="Z304" s="239"/>
      <c r="AA304" s="239"/>
      <c r="AB304" s="240"/>
      <c r="AC304" s="238" t="s">
        <v>92</v>
      </c>
      <c r="AD304" s="239"/>
      <c r="AE304" s="239"/>
      <c r="AF304" s="239"/>
      <c r="AG304" s="240"/>
      <c r="AH304" s="238" t="s">
        <v>2</v>
      </c>
      <c r="AI304" s="239"/>
      <c r="AJ304" s="239"/>
      <c r="AK304" s="240"/>
    </row>
    <row r="305" spans="1:39" ht="12.75" thickBot="1" x14ac:dyDescent="0.25">
      <c r="A305" s="233"/>
      <c r="B305" s="208"/>
      <c r="C305" s="242"/>
      <c r="D305" s="238" t="s">
        <v>3</v>
      </c>
      <c r="E305" s="239"/>
      <c r="F305" s="240"/>
      <c r="G305" s="244" t="s">
        <v>4</v>
      </c>
      <c r="H305" s="245"/>
      <c r="I305" s="238" t="s">
        <v>3</v>
      </c>
      <c r="J305" s="239"/>
      <c r="K305" s="240"/>
      <c r="L305" s="244" t="s">
        <v>4</v>
      </c>
      <c r="M305" s="245"/>
      <c r="N305" s="234" t="s">
        <v>3</v>
      </c>
      <c r="O305" s="235"/>
      <c r="P305" s="236" t="s">
        <v>5</v>
      </c>
      <c r="Q305" s="237"/>
      <c r="R305" s="75"/>
      <c r="S305" s="75"/>
      <c r="T305" s="101"/>
      <c r="U305" s="233"/>
      <c r="V305" s="208"/>
      <c r="W305" s="242"/>
      <c r="X305" s="238" t="s">
        <v>3</v>
      </c>
      <c r="Y305" s="239"/>
      <c r="Z305" s="240"/>
      <c r="AA305" s="244" t="s">
        <v>4</v>
      </c>
      <c r="AB305" s="245"/>
      <c r="AC305" s="238" t="s">
        <v>3</v>
      </c>
      <c r="AD305" s="239"/>
      <c r="AE305" s="240"/>
      <c r="AF305" s="244" t="s">
        <v>4</v>
      </c>
      <c r="AG305" s="245"/>
      <c r="AH305" s="234" t="s">
        <v>3</v>
      </c>
      <c r="AI305" s="235"/>
      <c r="AJ305" s="236" t="s">
        <v>5</v>
      </c>
      <c r="AK305" s="237"/>
    </row>
    <row r="306" spans="1:39" ht="12.75" thickBot="1" x14ac:dyDescent="0.25">
      <c r="A306" s="233"/>
      <c r="B306" s="208"/>
      <c r="C306" s="243"/>
      <c r="D306" s="51" t="s">
        <v>6</v>
      </c>
      <c r="E306" s="51" t="s">
        <v>150</v>
      </c>
      <c r="F306" s="52" t="s">
        <v>151</v>
      </c>
      <c r="G306" s="53" t="s">
        <v>6</v>
      </c>
      <c r="H306" s="53" t="s">
        <v>150</v>
      </c>
      <c r="I306" s="51" t="s">
        <v>6</v>
      </c>
      <c r="J306" s="51" t="s">
        <v>150</v>
      </c>
      <c r="K306" s="52" t="s">
        <v>151</v>
      </c>
      <c r="L306" s="53" t="s">
        <v>6</v>
      </c>
      <c r="M306" s="53" t="s">
        <v>150</v>
      </c>
      <c r="N306" s="51" t="s">
        <v>6</v>
      </c>
      <c r="O306" s="51" t="s">
        <v>150</v>
      </c>
      <c r="P306" s="52" t="s">
        <v>6</v>
      </c>
      <c r="Q306" s="52" t="s">
        <v>150</v>
      </c>
      <c r="R306" s="76"/>
      <c r="S306" s="76"/>
      <c r="T306" s="102"/>
      <c r="U306" s="233"/>
      <c r="V306" s="208"/>
      <c r="W306" s="243"/>
      <c r="X306" s="51" t="s">
        <v>6</v>
      </c>
      <c r="Y306" s="51" t="s">
        <v>150</v>
      </c>
      <c r="Z306" s="52" t="s">
        <v>151</v>
      </c>
      <c r="AA306" s="53" t="s">
        <v>6</v>
      </c>
      <c r="AB306" s="53" t="s">
        <v>150</v>
      </c>
      <c r="AC306" s="51" t="s">
        <v>6</v>
      </c>
      <c r="AD306" s="51" t="s">
        <v>150</v>
      </c>
      <c r="AE306" s="52" t="s">
        <v>151</v>
      </c>
      <c r="AF306" s="53" t="s">
        <v>6</v>
      </c>
      <c r="AG306" s="53" t="s">
        <v>150</v>
      </c>
      <c r="AH306" s="51" t="s">
        <v>6</v>
      </c>
      <c r="AI306" s="51" t="s">
        <v>150</v>
      </c>
      <c r="AJ306" s="52" t="s">
        <v>6</v>
      </c>
      <c r="AK306" s="52" t="s">
        <v>150</v>
      </c>
    </row>
    <row r="307" spans="1:39" x14ac:dyDescent="0.2">
      <c r="A307" s="210"/>
      <c r="C307" s="55" t="s">
        <v>74</v>
      </c>
      <c r="D307" s="56">
        <v>87885</v>
      </c>
      <c r="E307" s="57">
        <v>1835</v>
      </c>
      <c r="F307" s="58">
        <v>1.3</v>
      </c>
      <c r="G307" s="59">
        <v>1</v>
      </c>
      <c r="H307" s="59"/>
      <c r="I307" s="56">
        <v>5851772</v>
      </c>
      <c r="J307" s="57">
        <v>363</v>
      </c>
      <c r="K307" s="58">
        <v>0</v>
      </c>
      <c r="L307" s="59">
        <v>1</v>
      </c>
      <c r="M307" s="59"/>
      <c r="N307" s="56">
        <v>-5763887</v>
      </c>
      <c r="O307" s="57">
        <v>1870</v>
      </c>
      <c r="P307" s="63">
        <v>0</v>
      </c>
      <c r="Q307" s="63">
        <v>0</v>
      </c>
      <c r="R307" s="55"/>
      <c r="S307" s="55"/>
      <c r="T307" s="103"/>
      <c r="U307" s="210"/>
      <c r="V307" s="103"/>
      <c r="W307" s="55" t="s">
        <v>74</v>
      </c>
      <c r="X307" s="56">
        <v>87885</v>
      </c>
      <c r="Y307" s="57">
        <v>1835</v>
      </c>
      <c r="Z307" s="58">
        <v>1.3</v>
      </c>
      <c r="AA307" s="59">
        <v>1</v>
      </c>
      <c r="AB307" s="59"/>
      <c r="AC307" s="56">
        <v>1753695</v>
      </c>
      <c r="AD307" s="57">
        <v>103</v>
      </c>
      <c r="AE307" s="58">
        <v>0</v>
      </c>
      <c r="AF307" s="59">
        <v>1</v>
      </c>
      <c r="AG307" s="59"/>
      <c r="AH307" s="56">
        <v>-1665810</v>
      </c>
      <c r="AI307" s="57">
        <v>1837</v>
      </c>
      <c r="AJ307" s="63">
        <v>0</v>
      </c>
      <c r="AK307" s="63">
        <v>0</v>
      </c>
    </row>
    <row r="308" spans="1:39" x14ac:dyDescent="0.2">
      <c r="C308" s="64" t="s">
        <v>75</v>
      </c>
      <c r="D308" s="65">
        <v>16479</v>
      </c>
      <c r="E308" s="66">
        <v>1040</v>
      </c>
      <c r="F308" s="67">
        <v>3.8</v>
      </c>
      <c r="G308" s="68">
        <v>0.188</v>
      </c>
      <c r="H308" s="68">
        <v>1.0999999999999999E-2</v>
      </c>
      <c r="I308" s="65">
        <v>579784</v>
      </c>
      <c r="J308" s="66">
        <v>6504</v>
      </c>
      <c r="K308" s="67">
        <v>0.7</v>
      </c>
      <c r="L308" s="68">
        <v>9.9000000000000005E-2</v>
      </c>
      <c r="M308" s="68">
        <v>1E-3</v>
      </c>
      <c r="N308" s="65">
        <v>-563305</v>
      </c>
      <c r="O308" s="66">
        <v>6587</v>
      </c>
      <c r="P308" s="67">
        <v>8.9</v>
      </c>
      <c r="Q308" s="67">
        <v>1.1000000000000001</v>
      </c>
      <c r="R308" s="55"/>
      <c r="S308" s="55"/>
      <c r="T308" s="103"/>
      <c r="U308" s="103"/>
      <c r="V308" s="103"/>
      <c r="W308" s="64" t="s">
        <v>75</v>
      </c>
      <c r="X308" s="65">
        <v>16479</v>
      </c>
      <c r="Y308" s="66">
        <v>1040</v>
      </c>
      <c r="Z308" s="67">
        <v>3.8</v>
      </c>
      <c r="AA308" s="68">
        <v>0.188</v>
      </c>
      <c r="AB308" s="68">
        <v>1.0999999999999999E-2</v>
      </c>
      <c r="AC308" s="65">
        <v>173424</v>
      </c>
      <c r="AD308" s="66">
        <v>2742</v>
      </c>
      <c r="AE308" s="67">
        <v>1</v>
      </c>
      <c r="AF308" s="68">
        <v>9.9000000000000005E-2</v>
      </c>
      <c r="AG308" s="68">
        <v>2E-3</v>
      </c>
      <c r="AH308" s="65">
        <v>-156945</v>
      </c>
      <c r="AI308" s="66">
        <v>2932</v>
      </c>
      <c r="AJ308" s="67">
        <v>8.9</v>
      </c>
      <c r="AK308" s="67">
        <v>1.1000000000000001</v>
      </c>
    </row>
    <row r="309" spans="1:39" x14ac:dyDescent="0.2">
      <c r="C309" s="55" t="s">
        <v>76</v>
      </c>
      <c r="D309" s="56">
        <v>14040</v>
      </c>
      <c r="E309" s="57">
        <v>904</v>
      </c>
      <c r="F309" s="58">
        <v>3.9</v>
      </c>
      <c r="G309" s="59">
        <v>0.16</v>
      </c>
      <c r="H309" s="59">
        <v>0.01</v>
      </c>
      <c r="I309" s="56">
        <v>544697</v>
      </c>
      <c r="J309" s="57">
        <v>6155</v>
      </c>
      <c r="K309" s="58">
        <v>0.7</v>
      </c>
      <c r="L309" s="59">
        <v>9.2999999999999999E-2</v>
      </c>
      <c r="M309" s="59">
        <v>1E-3</v>
      </c>
      <c r="N309" s="56">
        <v>-530657</v>
      </c>
      <c r="O309" s="57">
        <v>6221</v>
      </c>
      <c r="P309" s="58">
        <v>6.7</v>
      </c>
      <c r="Q309" s="58">
        <v>1</v>
      </c>
      <c r="R309" s="55"/>
      <c r="S309" s="55"/>
      <c r="T309" s="103"/>
      <c r="U309" s="103"/>
      <c r="V309" s="103"/>
      <c r="W309" s="55" t="s">
        <v>76</v>
      </c>
      <c r="X309" s="56">
        <v>14040</v>
      </c>
      <c r="Y309" s="57">
        <v>904</v>
      </c>
      <c r="Z309" s="58">
        <v>3.9</v>
      </c>
      <c r="AA309" s="59">
        <v>0.16</v>
      </c>
      <c r="AB309" s="59">
        <v>0.01</v>
      </c>
      <c r="AC309" s="56">
        <v>177622</v>
      </c>
      <c r="AD309" s="57">
        <v>3235</v>
      </c>
      <c r="AE309" s="58">
        <v>1.1000000000000001</v>
      </c>
      <c r="AF309" s="59">
        <v>0.10100000000000001</v>
      </c>
      <c r="AG309" s="59">
        <v>2E-3</v>
      </c>
      <c r="AH309" s="56">
        <v>-163582</v>
      </c>
      <c r="AI309" s="57">
        <v>3359</v>
      </c>
      <c r="AJ309" s="58">
        <v>5.9</v>
      </c>
      <c r="AK309" s="58">
        <v>1</v>
      </c>
    </row>
    <row r="310" spans="1:39" x14ac:dyDescent="0.2">
      <c r="C310" s="64" t="s">
        <v>77</v>
      </c>
      <c r="D310" s="65">
        <v>20068</v>
      </c>
      <c r="E310" s="66">
        <v>1038</v>
      </c>
      <c r="F310" s="67">
        <v>3.1</v>
      </c>
      <c r="G310" s="68">
        <v>0.22800000000000001</v>
      </c>
      <c r="H310" s="68">
        <v>1.0999999999999999E-2</v>
      </c>
      <c r="I310" s="65">
        <v>1402714</v>
      </c>
      <c r="J310" s="66">
        <v>8317</v>
      </c>
      <c r="K310" s="67">
        <v>0.4</v>
      </c>
      <c r="L310" s="68">
        <v>0.24</v>
      </c>
      <c r="M310" s="68">
        <v>1E-3</v>
      </c>
      <c r="N310" s="65">
        <v>-1382646</v>
      </c>
      <c r="O310" s="66">
        <v>8381</v>
      </c>
      <c r="P310" s="72">
        <v>-1.2</v>
      </c>
      <c r="Q310" s="72">
        <v>1.1000000000000001</v>
      </c>
      <c r="R310" s="55"/>
      <c r="S310" s="55"/>
      <c r="T310" s="103"/>
      <c r="U310" s="103"/>
      <c r="V310" s="103"/>
      <c r="W310" s="64" t="s">
        <v>77</v>
      </c>
      <c r="X310" s="65">
        <v>20068</v>
      </c>
      <c r="Y310" s="66">
        <v>1038</v>
      </c>
      <c r="Z310" s="67">
        <v>3.1</v>
      </c>
      <c r="AA310" s="68">
        <v>0.22800000000000001</v>
      </c>
      <c r="AB310" s="68">
        <v>1.0999999999999999E-2</v>
      </c>
      <c r="AC310" s="65">
        <v>452449</v>
      </c>
      <c r="AD310" s="66">
        <v>4592</v>
      </c>
      <c r="AE310" s="67">
        <v>0.6</v>
      </c>
      <c r="AF310" s="68">
        <v>0.25800000000000001</v>
      </c>
      <c r="AG310" s="68">
        <v>3.0000000000000001E-3</v>
      </c>
      <c r="AH310" s="65">
        <v>-432381</v>
      </c>
      <c r="AI310" s="66">
        <v>4708</v>
      </c>
      <c r="AJ310" s="72">
        <v>-3</v>
      </c>
      <c r="AK310" s="72">
        <v>1.1000000000000001</v>
      </c>
    </row>
    <row r="311" spans="1:39" x14ac:dyDescent="0.2">
      <c r="C311" s="55" t="s">
        <v>78</v>
      </c>
      <c r="D311" s="56">
        <v>12174</v>
      </c>
      <c r="E311" s="57">
        <v>732</v>
      </c>
      <c r="F311" s="58">
        <v>3.7</v>
      </c>
      <c r="G311" s="59">
        <v>0.13900000000000001</v>
      </c>
      <c r="H311" s="59">
        <v>8.0000000000000002E-3</v>
      </c>
      <c r="I311" s="56">
        <v>829201</v>
      </c>
      <c r="J311" s="57">
        <v>7370</v>
      </c>
      <c r="K311" s="58">
        <v>0.5</v>
      </c>
      <c r="L311" s="59">
        <v>0.14199999999999999</v>
      </c>
      <c r="M311" s="59">
        <v>1E-3</v>
      </c>
      <c r="N311" s="56">
        <v>-817027</v>
      </c>
      <c r="O311" s="57">
        <v>7406</v>
      </c>
      <c r="P311" s="63">
        <v>-0.3</v>
      </c>
      <c r="Q311" s="63">
        <v>0.8</v>
      </c>
      <c r="R311" s="55"/>
      <c r="S311" s="55"/>
      <c r="T311" s="103"/>
      <c r="U311" s="103"/>
      <c r="V311" s="103"/>
      <c r="W311" s="55" t="s">
        <v>78</v>
      </c>
      <c r="X311" s="56">
        <v>12174</v>
      </c>
      <c r="Y311" s="57">
        <v>732</v>
      </c>
      <c r="Z311" s="58">
        <v>3.7</v>
      </c>
      <c r="AA311" s="59">
        <v>0.13900000000000001</v>
      </c>
      <c r="AB311" s="59">
        <v>8.0000000000000002E-3</v>
      </c>
      <c r="AC311" s="56">
        <v>243487</v>
      </c>
      <c r="AD311" s="57">
        <v>3162</v>
      </c>
      <c r="AE311" s="58">
        <v>0.8</v>
      </c>
      <c r="AF311" s="59">
        <v>0.13900000000000001</v>
      </c>
      <c r="AG311" s="59">
        <v>2E-3</v>
      </c>
      <c r="AH311" s="56">
        <v>-231313</v>
      </c>
      <c r="AI311" s="57">
        <v>3246</v>
      </c>
      <c r="AJ311" s="63">
        <v>0.1</v>
      </c>
      <c r="AK311" s="63">
        <v>0.8</v>
      </c>
    </row>
    <row r="312" spans="1:39" x14ac:dyDescent="0.2">
      <c r="C312" s="64" t="s">
        <v>79</v>
      </c>
      <c r="D312" s="65">
        <v>4209</v>
      </c>
      <c r="E312" s="66">
        <v>453</v>
      </c>
      <c r="F312" s="67">
        <v>6.5</v>
      </c>
      <c r="G312" s="68">
        <v>4.8000000000000001E-2</v>
      </c>
      <c r="H312" s="68">
        <v>5.0000000000000001E-3</v>
      </c>
      <c r="I312" s="65">
        <v>375851</v>
      </c>
      <c r="J312" s="66">
        <v>3955</v>
      </c>
      <c r="K312" s="67">
        <v>0.6</v>
      </c>
      <c r="L312" s="68">
        <v>6.4000000000000001E-2</v>
      </c>
      <c r="M312" s="68">
        <v>1E-3</v>
      </c>
      <c r="N312" s="65">
        <v>-371642</v>
      </c>
      <c r="O312" s="66">
        <v>3981</v>
      </c>
      <c r="P312" s="67">
        <v>-1.6</v>
      </c>
      <c r="Q312" s="67">
        <v>0.5</v>
      </c>
      <c r="R312" s="55"/>
      <c r="S312" s="55"/>
      <c r="T312" s="103"/>
      <c r="U312" s="103"/>
      <c r="V312" s="103"/>
      <c r="W312" s="64" t="s">
        <v>79</v>
      </c>
      <c r="X312" s="65">
        <v>4209</v>
      </c>
      <c r="Y312" s="66">
        <v>453</v>
      </c>
      <c r="Z312" s="67">
        <v>6.5</v>
      </c>
      <c r="AA312" s="68">
        <v>4.8000000000000001E-2</v>
      </c>
      <c r="AB312" s="68">
        <v>5.0000000000000001E-3</v>
      </c>
      <c r="AC312" s="65">
        <v>109028</v>
      </c>
      <c r="AD312" s="66">
        <v>2207</v>
      </c>
      <c r="AE312" s="67">
        <v>1.2</v>
      </c>
      <c r="AF312" s="68">
        <v>6.2E-2</v>
      </c>
      <c r="AG312" s="68">
        <v>1E-3</v>
      </c>
      <c r="AH312" s="65">
        <v>-104819</v>
      </c>
      <c r="AI312" s="66">
        <v>2253</v>
      </c>
      <c r="AJ312" s="72">
        <v>-1.4</v>
      </c>
      <c r="AK312" s="72">
        <v>0.5</v>
      </c>
    </row>
    <row r="313" spans="1:39" x14ac:dyDescent="0.2">
      <c r="C313" s="55" t="s">
        <v>80</v>
      </c>
      <c r="D313" s="56">
        <v>15744</v>
      </c>
      <c r="E313" s="57">
        <v>855</v>
      </c>
      <c r="F313" s="58">
        <v>3.3</v>
      </c>
      <c r="G313" s="59">
        <v>0.17899999999999999</v>
      </c>
      <c r="H313" s="59">
        <v>8.9999999999999993E-3</v>
      </c>
      <c r="I313" s="56">
        <v>1246538</v>
      </c>
      <c r="J313" s="57">
        <v>6552</v>
      </c>
      <c r="K313" s="58">
        <v>0.3</v>
      </c>
      <c r="L313" s="59">
        <v>0.21299999999999999</v>
      </c>
      <c r="M313" s="59">
        <v>1E-3</v>
      </c>
      <c r="N313" s="56">
        <v>-1230794</v>
      </c>
      <c r="O313" s="57">
        <v>6608</v>
      </c>
      <c r="P313" s="58">
        <v>-3.4</v>
      </c>
      <c r="Q313" s="58">
        <v>0.9</v>
      </c>
      <c r="R313" s="55"/>
      <c r="S313" s="55"/>
      <c r="T313" s="103"/>
      <c r="U313" s="103"/>
      <c r="V313" s="103"/>
      <c r="W313" s="55" t="s">
        <v>80</v>
      </c>
      <c r="X313" s="56">
        <v>15744</v>
      </c>
      <c r="Y313" s="57">
        <v>855</v>
      </c>
      <c r="Z313" s="58">
        <v>3.3</v>
      </c>
      <c r="AA313" s="59">
        <v>0.17899999999999999</v>
      </c>
      <c r="AB313" s="59">
        <v>8.9999999999999993E-3</v>
      </c>
      <c r="AC313" s="56">
        <v>362659</v>
      </c>
      <c r="AD313" s="57">
        <v>3466</v>
      </c>
      <c r="AE313" s="58">
        <v>0.6</v>
      </c>
      <c r="AF313" s="59">
        <v>0.20699999999999999</v>
      </c>
      <c r="AG313" s="59">
        <v>2E-3</v>
      </c>
      <c r="AH313" s="56">
        <v>-346915</v>
      </c>
      <c r="AI313" s="57">
        <v>3570</v>
      </c>
      <c r="AJ313" s="63">
        <v>-2.8</v>
      </c>
      <c r="AK313" s="63">
        <v>0.9</v>
      </c>
    </row>
    <row r="314" spans="1:39" x14ac:dyDescent="0.2">
      <c r="C314" s="64" t="s">
        <v>81</v>
      </c>
      <c r="D314" s="65">
        <v>5171</v>
      </c>
      <c r="E314" s="66">
        <v>470</v>
      </c>
      <c r="F314" s="67">
        <v>5.5</v>
      </c>
      <c r="G314" s="68">
        <v>5.8999999999999997E-2</v>
      </c>
      <c r="H314" s="68">
        <v>5.0000000000000001E-3</v>
      </c>
      <c r="I314" s="65">
        <v>872987</v>
      </c>
      <c r="J314" s="66">
        <v>8206</v>
      </c>
      <c r="K314" s="67">
        <v>0.6</v>
      </c>
      <c r="L314" s="68">
        <v>0.14899999999999999</v>
      </c>
      <c r="M314" s="68">
        <v>1E-3</v>
      </c>
      <c r="N314" s="65">
        <v>-867816</v>
      </c>
      <c r="O314" s="66">
        <v>8219</v>
      </c>
      <c r="P314" s="67">
        <v>-9</v>
      </c>
      <c r="Q314" s="67">
        <v>0.5</v>
      </c>
      <c r="R314" s="55"/>
      <c r="S314" s="55"/>
      <c r="T314" s="103"/>
      <c r="U314" s="103"/>
      <c r="V314" s="103"/>
      <c r="W314" s="64" t="s">
        <v>81</v>
      </c>
      <c r="X314" s="65">
        <v>5171</v>
      </c>
      <c r="Y314" s="66">
        <v>470</v>
      </c>
      <c r="Z314" s="67">
        <v>5.5</v>
      </c>
      <c r="AA314" s="68">
        <v>5.8999999999999997E-2</v>
      </c>
      <c r="AB314" s="68">
        <v>5.0000000000000001E-3</v>
      </c>
      <c r="AC314" s="65">
        <v>235026</v>
      </c>
      <c r="AD314" s="66">
        <v>3638</v>
      </c>
      <c r="AE314" s="67">
        <v>0.9</v>
      </c>
      <c r="AF314" s="68">
        <v>0.13400000000000001</v>
      </c>
      <c r="AG314" s="68">
        <v>2E-3</v>
      </c>
      <c r="AH314" s="65">
        <v>-229855</v>
      </c>
      <c r="AI314" s="66">
        <v>3668</v>
      </c>
      <c r="AJ314" s="67">
        <v>-7.5</v>
      </c>
      <c r="AK314" s="67">
        <v>0.6</v>
      </c>
    </row>
    <row r="315" spans="1:39" x14ac:dyDescent="0.2">
      <c r="C315" s="55"/>
      <c r="D315" s="56"/>
      <c r="E315" s="57"/>
      <c r="F315" s="58"/>
      <c r="G315" s="59"/>
      <c r="H315" s="59"/>
      <c r="I315" s="56"/>
      <c r="J315" s="57"/>
      <c r="K315" s="58"/>
      <c r="L315" s="59"/>
      <c r="M315" s="59"/>
      <c r="N315" s="56"/>
      <c r="O315" s="57"/>
      <c r="P315" s="58"/>
      <c r="Q315" s="58"/>
      <c r="R315" s="55"/>
      <c r="S315" s="55"/>
      <c r="T315" s="103"/>
      <c r="U315" s="103"/>
      <c r="V315" s="103"/>
      <c r="W315" s="55"/>
      <c r="X315" s="56"/>
      <c r="Y315" s="57"/>
      <c r="Z315" s="58"/>
      <c r="AA315" s="59"/>
      <c r="AB315" s="59"/>
      <c r="AC315" s="56"/>
      <c r="AD315" s="57"/>
      <c r="AE315" s="58"/>
      <c r="AF315" s="59"/>
      <c r="AG315" s="59"/>
      <c r="AH315" s="56"/>
      <c r="AI315" s="57"/>
      <c r="AJ315" s="58"/>
      <c r="AK315" s="58"/>
    </row>
    <row r="316" spans="1:39" x14ac:dyDescent="0.2">
      <c r="C316" s="64" t="s">
        <v>82</v>
      </c>
      <c r="D316" s="65">
        <v>30519</v>
      </c>
      <c r="E316" s="66">
        <v>1378</v>
      </c>
      <c r="F316" s="67">
        <v>2.7</v>
      </c>
      <c r="G316" s="68">
        <v>0.34699999999999998</v>
      </c>
      <c r="H316" s="68">
        <v>1.4E-2</v>
      </c>
      <c r="I316" s="65">
        <v>1124481</v>
      </c>
      <c r="J316" s="66">
        <v>8955</v>
      </c>
      <c r="K316" s="67">
        <v>0.5</v>
      </c>
      <c r="L316" s="68">
        <v>0.192</v>
      </c>
      <c r="M316" s="68">
        <v>2E-3</v>
      </c>
      <c r="N316" s="65">
        <v>-1093962</v>
      </c>
      <c r="O316" s="66">
        <v>9060</v>
      </c>
      <c r="P316" s="67">
        <v>15.5</v>
      </c>
      <c r="Q316" s="67">
        <v>1.4</v>
      </c>
      <c r="R316" s="55"/>
      <c r="S316" s="55"/>
      <c r="T316" s="103"/>
      <c r="U316" s="103"/>
      <c r="V316" s="103"/>
      <c r="W316" s="64" t="s">
        <v>82</v>
      </c>
      <c r="X316" s="65">
        <v>30519</v>
      </c>
      <c r="Y316" s="66">
        <v>1378</v>
      </c>
      <c r="Z316" s="67">
        <v>2.7</v>
      </c>
      <c r="AA316" s="68">
        <v>0.34699999999999998</v>
      </c>
      <c r="AB316" s="68">
        <v>1.4E-2</v>
      </c>
      <c r="AC316" s="65">
        <v>351046</v>
      </c>
      <c r="AD316" s="66">
        <v>4241</v>
      </c>
      <c r="AE316" s="67">
        <v>0.7</v>
      </c>
      <c r="AF316" s="68">
        <v>0.2</v>
      </c>
      <c r="AG316" s="68">
        <v>2E-3</v>
      </c>
      <c r="AH316" s="65">
        <v>-320527</v>
      </c>
      <c r="AI316" s="66">
        <v>4459</v>
      </c>
      <c r="AJ316" s="67">
        <v>14.7</v>
      </c>
      <c r="AK316" s="67">
        <v>1.4</v>
      </c>
    </row>
    <row r="317" spans="1:39" x14ac:dyDescent="0.2">
      <c r="C317" s="55" t="s">
        <v>83</v>
      </c>
      <c r="D317" s="56">
        <v>20915</v>
      </c>
      <c r="E317" s="57">
        <v>976</v>
      </c>
      <c r="F317" s="58">
        <v>2.8</v>
      </c>
      <c r="G317" s="59">
        <v>0.23799999999999999</v>
      </c>
      <c r="H317" s="59">
        <v>0.01</v>
      </c>
      <c r="I317" s="56">
        <v>2119525</v>
      </c>
      <c r="J317" s="57">
        <v>10501</v>
      </c>
      <c r="K317" s="58">
        <v>0.3</v>
      </c>
      <c r="L317" s="59">
        <v>0.36199999999999999</v>
      </c>
      <c r="M317" s="59">
        <v>2E-3</v>
      </c>
      <c r="N317" s="56">
        <v>-2098610</v>
      </c>
      <c r="O317" s="57">
        <v>10546</v>
      </c>
      <c r="P317" s="58">
        <v>-12.4</v>
      </c>
      <c r="Q317" s="58">
        <v>1</v>
      </c>
      <c r="R317" s="55"/>
      <c r="S317" s="55"/>
      <c r="T317" s="103"/>
      <c r="U317" s="103"/>
      <c r="V317" s="103"/>
      <c r="W317" s="55" t="s">
        <v>83</v>
      </c>
      <c r="X317" s="56">
        <v>20915</v>
      </c>
      <c r="Y317" s="57">
        <v>976</v>
      </c>
      <c r="Z317" s="58">
        <v>2.8</v>
      </c>
      <c r="AA317" s="59">
        <v>0.23799999999999999</v>
      </c>
      <c r="AB317" s="59">
        <v>0.01</v>
      </c>
      <c r="AC317" s="56">
        <v>597685</v>
      </c>
      <c r="AD317" s="57">
        <v>5025</v>
      </c>
      <c r="AE317" s="58">
        <v>0.5</v>
      </c>
      <c r="AF317" s="59">
        <v>0.34100000000000003</v>
      </c>
      <c r="AG317" s="59">
        <v>2E-3</v>
      </c>
      <c r="AH317" s="56">
        <v>-576770</v>
      </c>
      <c r="AI317" s="57">
        <v>5119</v>
      </c>
      <c r="AJ317" s="58">
        <v>-10.3</v>
      </c>
      <c r="AK317" s="58">
        <v>1</v>
      </c>
    </row>
    <row r="319" spans="1:39" s="81" customFormat="1" ht="20.100000000000001" customHeight="1" x14ac:dyDescent="0.25">
      <c r="A319" s="211" t="s">
        <v>180</v>
      </c>
      <c r="B319" s="212"/>
      <c r="C319" s="220" t="s">
        <v>193</v>
      </c>
      <c r="D319" s="221"/>
      <c r="E319" s="221"/>
      <c r="F319" s="222"/>
      <c r="G319" s="223"/>
      <c r="H319" s="223"/>
      <c r="I319" s="221"/>
      <c r="J319" s="221"/>
      <c r="K319" s="222"/>
      <c r="L319" s="223"/>
      <c r="M319" s="223"/>
      <c r="N319" s="221"/>
      <c r="O319" s="221"/>
      <c r="P319" s="222"/>
      <c r="Q319" s="222"/>
      <c r="R319" s="215"/>
      <c r="S319" s="215"/>
      <c r="T319" s="215"/>
      <c r="U319" s="215"/>
      <c r="V319" s="215"/>
      <c r="W319" s="215"/>
      <c r="X319" s="221"/>
      <c r="Y319" s="221"/>
      <c r="Z319" s="222"/>
      <c r="AA319" s="223"/>
      <c r="AB319" s="223"/>
      <c r="AC319" s="221"/>
      <c r="AD319" s="221"/>
      <c r="AE319" s="222"/>
      <c r="AF319" s="223"/>
      <c r="AG319" s="223"/>
      <c r="AH319" s="221"/>
      <c r="AI319" s="221"/>
      <c r="AJ319" s="222"/>
      <c r="AK319" s="222"/>
      <c r="AL319" s="104"/>
      <c r="AM319" s="104"/>
    </row>
    <row r="320" spans="1:39" s="81" customFormat="1" ht="45" customHeight="1" x14ac:dyDescent="0.25">
      <c r="A320" s="213" t="s">
        <v>183</v>
      </c>
      <c r="B320" s="214"/>
      <c r="C320" s="224" t="s">
        <v>187</v>
      </c>
      <c r="D320" s="221"/>
      <c r="E320" s="221"/>
      <c r="F320" s="222"/>
      <c r="G320" s="223"/>
      <c r="H320" s="223"/>
      <c r="I320" s="221"/>
      <c r="J320" s="221"/>
      <c r="K320" s="222"/>
      <c r="L320" s="223"/>
      <c r="M320" s="223"/>
      <c r="N320" s="221"/>
      <c r="O320" s="221"/>
      <c r="P320" s="222"/>
      <c r="Q320" s="222"/>
      <c r="R320" s="215"/>
      <c r="S320" s="215"/>
      <c r="T320" s="215"/>
      <c r="U320" s="215"/>
      <c r="V320" s="215"/>
      <c r="W320" s="215"/>
      <c r="X320" s="221"/>
      <c r="Y320" s="221"/>
      <c r="Z320" s="222"/>
      <c r="AA320" s="223"/>
      <c r="AB320" s="223"/>
      <c r="AC320" s="221"/>
      <c r="AD320" s="221"/>
      <c r="AE320" s="222"/>
      <c r="AF320" s="223"/>
      <c r="AG320" s="223"/>
      <c r="AH320" s="221"/>
      <c r="AI320" s="221"/>
      <c r="AJ320" s="222"/>
      <c r="AK320" s="222"/>
      <c r="AL320" s="104"/>
      <c r="AM320" s="104"/>
    </row>
    <row r="321" spans="1:39" s="83" customFormat="1" ht="20.100000000000001" customHeight="1" thickBot="1" x14ac:dyDescent="0.3">
      <c r="C321" s="225" t="s">
        <v>184</v>
      </c>
      <c r="D321" s="225"/>
      <c r="E321" s="225"/>
      <c r="F321" s="225"/>
      <c r="G321" s="225"/>
      <c r="H321" s="225"/>
      <c r="I321" s="225"/>
      <c r="J321" s="225"/>
      <c r="K321" s="225"/>
      <c r="L321" s="225"/>
      <c r="M321" s="225"/>
      <c r="N321" s="225"/>
      <c r="O321" s="225"/>
      <c r="P321" s="225"/>
      <c r="Q321" s="225"/>
      <c r="R321" s="226"/>
      <c r="S321" s="226"/>
      <c r="T321" s="105"/>
      <c r="U321" s="105"/>
      <c r="V321" s="105"/>
      <c r="W321" s="225" t="s">
        <v>185</v>
      </c>
      <c r="X321" s="225"/>
      <c r="Y321" s="225"/>
      <c r="Z321" s="225"/>
      <c r="AA321" s="225"/>
      <c r="AB321" s="225"/>
      <c r="AC321" s="225"/>
      <c r="AD321" s="225"/>
      <c r="AE321" s="225"/>
      <c r="AF321" s="225"/>
      <c r="AG321" s="225"/>
      <c r="AH321" s="225"/>
      <c r="AI321" s="225"/>
      <c r="AJ321" s="225"/>
      <c r="AK321" s="225"/>
      <c r="AL321" s="226"/>
      <c r="AM321" s="226"/>
    </row>
    <row r="322" spans="1:39" ht="12.75" customHeight="1" thickBot="1" x14ac:dyDescent="0.25">
      <c r="A322" s="233" t="s">
        <v>179</v>
      </c>
      <c r="B322" s="208"/>
      <c r="C322" s="241" t="s">
        <v>148</v>
      </c>
      <c r="D322" s="238" t="s">
        <v>0</v>
      </c>
      <c r="E322" s="239"/>
      <c r="F322" s="239"/>
      <c r="G322" s="239"/>
      <c r="H322" s="240"/>
      <c r="I322" s="238" t="s">
        <v>1</v>
      </c>
      <c r="J322" s="239"/>
      <c r="K322" s="239"/>
      <c r="L322" s="239"/>
      <c r="M322" s="240"/>
      <c r="N322" s="238" t="s">
        <v>2</v>
      </c>
      <c r="O322" s="239"/>
      <c r="P322" s="239"/>
      <c r="Q322" s="240"/>
      <c r="U322" s="233" t="s">
        <v>179</v>
      </c>
      <c r="V322" s="208"/>
      <c r="W322" s="241" t="s">
        <v>148</v>
      </c>
      <c r="X322" s="238" t="s">
        <v>0</v>
      </c>
      <c r="Y322" s="239"/>
      <c r="Z322" s="239"/>
      <c r="AA322" s="239"/>
      <c r="AB322" s="240"/>
      <c r="AC322" s="238" t="s">
        <v>92</v>
      </c>
      <c r="AD322" s="239"/>
      <c r="AE322" s="239"/>
      <c r="AF322" s="239"/>
      <c r="AG322" s="240"/>
      <c r="AH322" s="238" t="s">
        <v>2</v>
      </c>
      <c r="AI322" s="239"/>
      <c r="AJ322" s="239"/>
      <c r="AK322" s="240"/>
    </row>
    <row r="323" spans="1:39" ht="12.75" thickBot="1" x14ac:dyDescent="0.25">
      <c r="A323" s="233"/>
      <c r="B323" s="208"/>
      <c r="C323" s="242"/>
      <c r="D323" s="238" t="s">
        <v>3</v>
      </c>
      <c r="E323" s="239"/>
      <c r="F323" s="240"/>
      <c r="G323" s="244" t="s">
        <v>4</v>
      </c>
      <c r="H323" s="245"/>
      <c r="I323" s="238" t="s">
        <v>3</v>
      </c>
      <c r="J323" s="239"/>
      <c r="K323" s="240"/>
      <c r="L323" s="244" t="s">
        <v>4</v>
      </c>
      <c r="M323" s="245"/>
      <c r="N323" s="234" t="s">
        <v>3</v>
      </c>
      <c r="O323" s="235"/>
      <c r="P323" s="236" t="s">
        <v>5</v>
      </c>
      <c r="Q323" s="237"/>
      <c r="U323" s="233"/>
      <c r="V323" s="208"/>
      <c r="W323" s="242"/>
      <c r="X323" s="238" t="s">
        <v>3</v>
      </c>
      <c r="Y323" s="239"/>
      <c r="Z323" s="240"/>
      <c r="AA323" s="244" t="s">
        <v>4</v>
      </c>
      <c r="AB323" s="245"/>
      <c r="AC323" s="238" t="s">
        <v>3</v>
      </c>
      <c r="AD323" s="239"/>
      <c r="AE323" s="240"/>
      <c r="AF323" s="244" t="s">
        <v>4</v>
      </c>
      <c r="AG323" s="245"/>
      <c r="AH323" s="234" t="s">
        <v>3</v>
      </c>
      <c r="AI323" s="235"/>
      <c r="AJ323" s="236" t="s">
        <v>5</v>
      </c>
      <c r="AK323" s="237"/>
    </row>
    <row r="324" spans="1:39" ht="12.75" thickBot="1" x14ac:dyDescent="0.25">
      <c r="A324" s="233"/>
      <c r="B324" s="208"/>
      <c r="C324" s="243"/>
      <c r="D324" s="51" t="s">
        <v>6</v>
      </c>
      <c r="E324" s="51" t="s">
        <v>150</v>
      </c>
      <c r="F324" s="52" t="s">
        <v>151</v>
      </c>
      <c r="G324" s="53" t="s">
        <v>6</v>
      </c>
      <c r="H324" s="53" t="s">
        <v>150</v>
      </c>
      <c r="I324" s="51" t="s">
        <v>6</v>
      </c>
      <c r="J324" s="51" t="s">
        <v>150</v>
      </c>
      <c r="K324" s="52" t="s">
        <v>151</v>
      </c>
      <c r="L324" s="53" t="s">
        <v>6</v>
      </c>
      <c r="M324" s="53" t="s">
        <v>150</v>
      </c>
      <c r="N324" s="51" t="s">
        <v>6</v>
      </c>
      <c r="O324" s="51" t="s">
        <v>150</v>
      </c>
      <c r="P324" s="52" t="s">
        <v>6</v>
      </c>
      <c r="Q324" s="52" t="s">
        <v>150</v>
      </c>
      <c r="U324" s="233"/>
      <c r="V324" s="208"/>
      <c r="W324" s="243"/>
      <c r="X324" s="51" t="s">
        <v>6</v>
      </c>
      <c r="Y324" s="51" t="s">
        <v>150</v>
      </c>
      <c r="Z324" s="52" t="s">
        <v>151</v>
      </c>
      <c r="AA324" s="53" t="s">
        <v>6</v>
      </c>
      <c r="AB324" s="53" t="s">
        <v>150</v>
      </c>
      <c r="AC324" s="51" t="s">
        <v>6</v>
      </c>
      <c r="AD324" s="51" t="s">
        <v>150</v>
      </c>
      <c r="AE324" s="52" t="s">
        <v>151</v>
      </c>
      <c r="AF324" s="53" t="s">
        <v>6</v>
      </c>
      <c r="AG324" s="53" t="s">
        <v>150</v>
      </c>
      <c r="AH324" s="51" t="s">
        <v>6</v>
      </c>
      <c r="AI324" s="51" t="s">
        <v>150</v>
      </c>
      <c r="AJ324" s="52" t="s">
        <v>6</v>
      </c>
      <c r="AK324" s="52" t="s">
        <v>150</v>
      </c>
    </row>
    <row r="325" spans="1:39" x14ac:dyDescent="0.2">
      <c r="A325" s="210"/>
      <c r="C325" s="55" t="s">
        <v>98</v>
      </c>
      <c r="D325" s="56">
        <v>66122</v>
      </c>
      <c r="E325" s="57">
        <v>1781</v>
      </c>
      <c r="F325" s="58">
        <v>1.6</v>
      </c>
      <c r="G325" s="59">
        <v>1</v>
      </c>
      <c r="H325" s="59"/>
      <c r="I325" s="56">
        <v>3991617</v>
      </c>
      <c r="J325" s="57">
        <v>9181</v>
      </c>
      <c r="K325" s="58">
        <v>0.1</v>
      </c>
      <c r="L325" s="59">
        <v>1</v>
      </c>
      <c r="M325" s="59"/>
      <c r="N325" s="56">
        <v>-3925495</v>
      </c>
      <c r="O325" s="57">
        <v>9352</v>
      </c>
      <c r="P325" s="63">
        <v>0</v>
      </c>
      <c r="Q325" s="63">
        <v>0</v>
      </c>
      <c r="U325" s="210"/>
      <c r="W325" s="55" t="s">
        <v>98</v>
      </c>
      <c r="X325" s="56">
        <v>66122</v>
      </c>
      <c r="Y325" s="57">
        <v>1781</v>
      </c>
      <c r="Z325" s="58">
        <v>1.6</v>
      </c>
      <c r="AA325" s="59">
        <v>1</v>
      </c>
      <c r="AB325" s="59"/>
      <c r="AC325" s="56">
        <v>1192489</v>
      </c>
      <c r="AD325" s="57">
        <v>4461</v>
      </c>
      <c r="AE325" s="58">
        <v>0.2</v>
      </c>
      <c r="AF325" s="59">
        <v>1</v>
      </c>
      <c r="AG325" s="59"/>
      <c r="AH325" s="56">
        <v>-1126367</v>
      </c>
      <c r="AI325" s="57">
        <v>4803</v>
      </c>
      <c r="AJ325" s="63">
        <v>0</v>
      </c>
      <c r="AK325" s="63">
        <v>0</v>
      </c>
    </row>
    <row r="326" spans="1:39" x14ac:dyDescent="0.2">
      <c r="C326" s="64" t="s">
        <v>99</v>
      </c>
      <c r="D326" s="69">
        <v>216</v>
      </c>
      <c r="E326" s="70">
        <v>176</v>
      </c>
      <c r="F326" s="72">
        <v>49.7</v>
      </c>
      <c r="G326" s="71">
        <v>3.0000000000000001E-3</v>
      </c>
      <c r="H326" s="71">
        <v>3.0000000000000001E-3</v>
      </c>
      <c r="I326" s="65">
        <v>4286</v>
      </c>
      <c r="J326" s="66">
        <v>682</v>
      </c>
      <c r="K326" s="67">
        <v>9.6999999999999993</v>
      </c>
      <c r="L326" s="68">
        <v>1E-3</v>
      </c>
      <c r="M326" s="68">
        <v>1E-3</v>
      </c>
      <c r="N326" s="65">
        <v>-4070</v>
      </c>
      <c r="O326" s="66">
        <v>704</v>
      </c>
      <c r="P326" s="72">
        <v>0.2</v>
      </c>
      <c r="Q326" s="72">
        <v>0.3</v>
      </c>
      <c r="W326" s="64" t="s">
        <v>99</v>
      </c>
      <c r="X326" s="69">
        <v>216</v>
      </c>
      <c r="Y326" s="70">
        <v>176</v>
      </c>
      <c r="Z326" s="72">
        <v>49.7</v>
      </c>
      <c r="AA326" s="71">
        <v>3.0000000000000001E-3</v>
      </c>
      <c r="AB326" s="71">
        <v>3.0000000000000001E-3</v>
      </c>
      <c r="AC326" s="65">
        <v>1401</v>
      </c>
      <c r="AD326" s="66">
        <v>260</v>
      </c>
      <c r="AE326" s="67">
        <v>11.3</v>
      </c>
      <c r="AF326" s="68">
        <v>1E-3</v>
      </c>
      <c r="AG326" s="68">
        <v>1E-3</v>
      </c>
      <c r="AH326" s="65">
        <v>-1185</v>
      </c>
      <c r="AI326" s="66">
        <v>314</v>
      </c>
      <c r="AJ326" s="72">
        <v>0.2</v>
      </c>
      <c r="AK326" s="72">
        <v>0.3</v>
      </c>
    </row>
    <row r="327" spans="1:39" x14ac:dyDescent="0.2">
      <c r="C327" s="55" t="s">
        <v>100</v>
      </c>
      <c r="D327" s="56">
        <v>5448</v>
      </c>
      <c r="E327" s="57">
        <v>614</v>
      </c>
      <c r="F327" s="58">
        <v>6.8</v>
      </c>
      <c r="G327" s="59">
        <v>8.2000000000000003E-2</v>
      </c>
      <c r="H327" s="59">
        <v>8.9999999999999993E-3</v>
      </c>
      <c r="I327" s="56">
        <v>196634</v>
      </c>
      <c r="J327" s="57">
        <v>3240</v>
      </c>
      <c r="K327" s="58">
        <v>1</v>
      </c>
      <c r="L327" s="59">
        <v>4.9000000000000002E-2</v>
      </c>
      <c r="M327" s="59">
        <v>1E-3</v>
      </c>
      <c r="N327" s="56">
        <v>-191186</v>
      </c>
      <c r="O327" s="57">
        <v>3298</v>
      </c>
      <c r="P327" s="58">
        <v>3.3</v>
      </c>
      <c r="Q327" s="58">
        <v>0.9</v>
      </c>
      <c r="W327" s="55" t="s">
        <v>100</v>
      </c>
      <c r="X327" s="56">
        <v>5448</v>
      </c>
      <c r="Y327" s="57">
        <v>614</v>
      </c>
      <c r="Z327" s="58">
        <v>6.8</v>
      </c>
      <c r="AA327" s="59">
        <v>8.2000000000000003E-2</v>
      </c>
      <c r="AB327" s="59">
        <v>8.9999999999999993E-3</v>
      </c>
      <c r="AC327" s="56">
        <v>60700</v>
      </c>
      <c r="AD327" s="57">
        <v>1721</v>
      </c>
      <c r="AE327" s="58">
        <v>1.7</v>
      </c>
      <c r="AF327" s="59">
        <v>5.0999999999999997E-2</v>
      </c>
      <c r="AG327" s="59">
        <v>1E-3</v>
      </c>
      <c r="AH327" s="56">
        <v>-55252</v>
      </c>
      <c r="AI327" s="57">
        <v>1827</v>
      </c>
      <c r="AJ327" s="58">
        <v>3.1</v>
      </c>
      <c r="AK327" s="58">
        <v>0.9</v>
      </c>
    </row>
    <row r="328" spans="1:39" x14ac:dyDescent="0.2">
      <c r="C328" s="64" t="s">
        <v>101</v>
      </c>
      <c r="D328" s="65">
        <v>3142</v>
      </c>
      <c r="E328" s="66">
        <v>409</v>
      </c>
      <c r="F328" s="67">
        <v>7.9</v>
      </c>
      <c r="G328" s="68">
        <v>4.8000000000000001E-2</v>
      </c>
      <c r="H328" s="68">
        <v>6.0000000000000001E-3</v>
      </c>
      <c r="I328" s="65">
        <v>143497</v>
      </c>
      <c r="J328" s="66">
        <v>2706</v>
      </c>
      <c r="K328" s="67">
        <v>1.1000000000000001</v>
      </c>
      <c r="L328" s="68">
        <v>3.5999999999999997E-2</v>
      </c>
      <c r="M328" s="68">
        <v>1E-3</v>
      </c>
      <c r="N328" s="65">
        <v>-140355</v>
      </c>
      <c r="O328" s="66">
        <v>2737</v>
      </c>
      <c r="P328" s="72">
        <v>1.2</v>
      </c>
      <c r="Q328" s="72">
        <v>0.6</v>
      </c>
      <c r="W328" s="64" t="s">
        <v>101</v>
      </c>
      <c r="X328" s="65">
        <v>3142</v>
      </c>
      <c r="Y328" s="66">
        <v>409</v>
      </c>
      <c r="Z328" s="67">
        <v>7.9</v>
      </c>
      <c r="AA328" s="68">
        <v>4.8000000000000001E-2</v>
      </c>
      <c r="AB328" s="68">
        <v>6.0000000000000001E-3</v>
      </c>
      <c r="AC328" s="65">
        <v>44978</v>
      </c>
      <c r="AD328" s="66">
        <v>1317</v>
      </c>
      <c r="AE328" s="67">
        <v>1.8</v>
      </c>
      <c r="AF328" s="68">
        <v>3.7999999999999999E-2</v>
      </c>
      <c r="AG328" s="68">
        <v>1E-3</v>
      </c>
      <c r="AH328" s="65">
        <v>-41836</v>
      </c>
      <c r="AI328" s="66">
        <v>1379</v>
      </c>
      <c r="AJ328" s="72">
        <v>1</v>
      </c>
      <c r="AK328" s="72">
        <v>0.6</v>
      </c>
    </row>
    <row r="329" spans="1:39" x14ac:dyDescent="0.2">
      <c r="C329" s="55" t="s">
        <v>102</v>
      </c>
      <c r="D329" s="56">
        <v>1404</v>
      </c>
      <c r="E329" s="57">
        <v>250</v>
      </c>
      <c r="F329" s="58">
        <v>10.8</v>
      </c>
      <c r="G329" s="59">
        <v>2.1000000000000001E-2</v>
      </c>
      <c r="H329" s="59">
        <v>4.0000000000000001E-3</v>
      </c>
      <c r="I329" s="56">
        <v>88712</v>
      </c>
      <c r="J329" s="57">
        <v>2569</v>
      </c>
      <c r="K329" s="58">
        <v>1.8</v>
      </c>
      <c r="L329" s="59">
        <v>2.1999999999999999E-2</v>
      </c>
      <c r="M329" s="59">
        <v>1E-3</v>
      </c>
      <c r="N329" s="56">
        <v>-87308</v>
      </c>
      <c r="O329" s="57">
        <v>2581</v>
      </c>
      <c r="P329" s="63">
        <v>-0.1</v>
      </c>
      <c r="Q329" s="63">
        <v>0.4</v>
      </c>
      <c r="W329" s="55" t="s">
        <v>102</v>
      </c>
      <c r="X329" s="56">
        <v>1404</v>
      </c>
      <c r="Y329" s="57">
        <v>250</v>
      </c>
      <c r="Z329" s="58">
        <v>10.8</v>
      </c>
      <c r="AA329" s="59">
        <v>2.1000000000000001E-2</v>
      </c>
      <c r="AB329" s="59">
        <v>4.0000000000000001E-3</v>
      </c>
      <c r="AC329" s="56">
        <v>27631</v>
      </c>
      <c r="AD329" s="57">
        <v>969</v>
      </c>
      <c r="AE329" s="58">
        <v>2.1</v>
      </c>
      <c r="AF329" s="59">
        <v>2.3E-2</v>
      </c>
      <c r="AG329" s="59">
        <v>1E-3</v>
      </c>
      <c r="AH329" s="56">
        <v>-26227</v>
      </c>
      <c r="AI329" s="57">
        <v>1001</v>
      </c>
      <c r="AJ329" s="63">
        <v>-0.2</v>
      </c>
      <c r="AK329" s="63">
        <v>0.4</v>
      </c>
    </row>
    <row r="330" spans="1:39" x14ac:dyDescent="0.2">
      <c r="C330" s="64" t="s">
        <v>103</v>
      </c>
      <c r="D330" s="65">
        <v>8322</v>
      </c>
      <c r="E330" s="66">
        <v>652</v>
      </c>
      <c r="F330" s="67">
        <v>4.8</v>
      </c>
      <c r="G330" s="68">
        <v>0.126</v>
      </c>
      <c r="H330" s="68">
        <v>8.9999999999999993E-3</v>
      </c>
      <c r="I330" s="65">
        <v>389932</v>
      </c>
      <c r="J330" s="66">
        <v>5140</v>
      </c>
      <c r="K330" s="67">
        <v>0.8</v>
      </c>
      <c r="L330" s="68">
        <v>9.8000000000000004E-2</v>
      </c>
      <c r="M330" s="68">
        <v>1E-3</v>
      </c>
      <c r="N330" s="65">
        <v>-381610</v>
      </c>
      <c r="O330" s="66">
        <v>5181</v>
      </c>
      <c r="P330" s="72">
        <v>2.8</v>
      </c>
      <c r="Q330" s="72">
        <v>0.9</v>
      </c>
      <c r="W330" s="64" t="s">
        <v>103</v>
      </c>
      <c r="X330" s="65">
        <v>8322</v>
      </c>
      <c r="Y330" s="66">
        <v>652</v>
      </c>
      <c r="Z330" s="67">
        <v>4.8</v>
      </c>
      <c r="AA330" s="68">
        <v>0.126</v>
      </c>
      <c r="AB330" s="68">
        <v>8.9999999999999993E-3</v>
      </c>
      <c r="AC330" s="65">
        <v>116153</v>
      </c>
      <c r="AD330" s="66">
        <v>2440</v>
      </c>
      <c r="AE330" s="67">
        <v>1.3</v>
      </c>
      <c r="AF330" s="68">
        <v>9.7000000000000003E-2</v>
      </c>
      <c r="AG330" s="68">
        <v>2E-3</v>
      </c>
      <c r="AH330" s="65">
        <v>-107831</v>
      </c>
      <c r="AI330" s="66">
        <v>2526</v>
      </c>
      <c r="AJ330" s="67">
        <v>2.9</v>
      </c>
      <c r="AK330" s="67">
        <v>0.9</v>
      </c>
    </row>
    <row r="331" spans="1:39" x14ac:dyDescent="0.2">
      <c r="C331" s="55" t="s">
        <v>104</v>
      </c>
      <c r="D331" s="56">
        <v>3477</v>
      </c>
      <c r="E331" s="57">
        <v>441</v>
      </c>
      <c r="F331" s="58">
        <v>7.7</v>
      </c>
      <c r="G331" s="59">
        <v>5.2999999999999999E-2</v>
      </c>
      <c r="H331" s="59">
        <v>7.0000000000000001E-3</v>
      </c>
      <c r="I331" s="56">
        <v>239903</v>
      </c>
      <c r="J331" s="57">
        <v>3576</v>
      </c>
      <c r="K331" s="58">
        <v>0.9</v>
      </c>
      <c r="L331" s="59">
        <v>0.06</v>
      </c>
      <c r="M331" s="59">
        <v>1E-3</v>
      </c>
      <c r="N331" s="56">
        <v>-236426</v>
      </c>
      <c r="O331" s="57">
        <v>3603</v>
      </c>
      <c r="P331" s="63">
        <v>-0.7</v>
      </c>
      <c r="Q331" s="63">
        <v>0.7</v>
      </c>
      <c r="W331" s="55" t="s">
        <v>104</v>
      </c>
      <c r="X331" s="56">
        <v>3477</v>
      </c>
      <c r="Y331" s="57">
        <v>441</v>
      </c>
      <c r="Z331" s="58">
        <v>7.7</v>
      </c>
      <c r="AA331" s="59">
        <v>5.2999999999999999E-2</v>
      </c>
      <c r="AB331" s="59">
        <v>7.0000000000000001E-3</v>
      </c>
      <c r="AC331" s="56">
        <v>73408</v>
      </c>
      <c r="AD331" s="57">
        <v>1919</v>
      </c>
      <c r="AE331" s="58">
        <v>1.6</v>
      </c>
      <c r="AF331" s="59">
        <v>6.2E-2</v>
      </c>
      <c r="AG331" s="59">
        <v>2E-3</v>
      </c>
      <c r="AH331" s="56">
        <v>-69931</v>
      </c>
      <c r="AI331" s="57">
        <v>1969</v>
      </c>
      <c r="AJ331" s="63">
        <v>-0.9</v>
      </c>
      <c r="AK331" s="63">
        <v>0.7</v>
      </c>
    </row>
    <row r="332" spans="1:39" x14ac:dyDescent="0.2">
      <c r="C332" s="64" t="s">
        <v>105</v>
      </c>
      <c r="D332" s="65">
        <v>3356</v>
      </c>
      <c r="E332" s="66">
        <v>392</v>
      </c>
      <c r="F332" s="67">
        <v>7.1</v>
      </c>
      <c r="G332" s="68">
        <v>5.0999999999999997E-2</v>
      </c>
      <c r="H332" s="68">
        <v>6.0000000000000001E-3</v>
      </c>
      <c r="I332" s="65">
        <v>152521</v>
      </c>
      <c r="J332" s="66">
        <v>2828</v>
      </c>
      <c r="K332" s="67">
        <v>1.1000000000000001</v>
      </c>
      <c r="L332" s="68">
        <v>3.7999999999999999E-2</v>
      </c>
      <c r="M332" s="68">
        <v>1E-3</v>
      </c>
      <c r="N332" s="65">
        <v>-149165</v>
      </c>
      <c r="O332" s="66">
        <v>2855</v>
      </c>
      <c r="P332" s="72">
        <v>1.3</v>
      </c>
      <c r="Q332" s="72">
        <v>0.6</v>
      </c>
      <c r="W332" s="64" t="s">
        <v>105</v>
      </c>
      <c r="X332" s="65">
        <v>3356</v>
      </c>
      <c r="Y332" s="66">
        <v>392</v>
      </c>
      <c r="Z332" s="67">
        <v>7.1</v>
      </c>
      <c r="AA332" s="68">
        <v>5.0999999999999997E-2</v>
      </c>
      <c r="AB332" s="68">
        <v>6.0000000000000001E-3</v>
      </c>
      <c r="AC332" s="65">
        <v>50138</v>
      </c>
      <c r="AD332" s="66">
        <v>1496</v>
      </c>
      <c r="AE332" s="67">
        <v>1.8</v>
      </c>
      <c r="AF332" s="68">
        <v>4.2000000000000003E-2</v>
      </c>
      <c r="AG332" s="68">
        <v>1E-3</v>
      </c>
      <c r="AH332" s="65">
        <v>-46782</v>
      </c>
      <c r="AI332" s="66">
        <v>1546</v>
      </c>
      <c r="AJ332" s="72">
        <v>0.9</v>
      </c>
      <c r="AK332" s="72">
        <v>0.6</v>
      </c>
    </row>
    <row r="333" spans="1:39" x14ac:dyDescent="0.2">
      <c r="C333" s="55" t="s">
        <v>106</v>
      </c>
      <c r="D333" s="56">
        <v>3104</v>
      </c>
      <c r="E333" s="57">
        <v>361</v>
      </c>
      <c r="F333" s="58">
        <v>7.1</v>
      </c>
      <c r="G333" s="59">
        <v>4.7E-2</v>
      </c>
      <c r="H333" s="59">
        <v>5.0000000000000001E-3</v>
      </c>
      <c r="I333" s="56">
        <v>386147</v>
      </c>
      <c r="J333" s="57">
        <v>4433</v>
      </c>
      <c r="K333" s="58">
        <v>0.7</v>
      </c>
      <c r="L333" s="59">
        <v>9.7000000000000003E-2</v>
      </c>
      <c r="M333" s="59">
        <v>1E-3</v>
      </c>
      <c r="N333" s="56">
        <v>-383043</v>
      </c>
      <c r="O333" s="57">
        <v>4448</v>
      </c>
      <c r="P333" s="58">
        <v>-5</v>
      </c>
      <c r="Q333" s="58">
        <v>0.5</v>
      </c>
      <c r="W333" s="55" t="s">
        <v>106</v>
      </c>
      <c r="X333" s="56">
        <v>3104</v>
      </c>
      <c r="Y333" s="57">
        <v>361</v>
      </c>
      <c r="Z333" s="58">
        <v>7.1</v>
      </c>
      <c r="AA333" s="59">
        <v>4.7E-2</v>
      </c>
      <c r="AB333" s="59">
        <v>5.0000000000000001E-3</v>
      </c>
      <c r="AC333" s="56">
        <v>88517</v>
      </c>
      <c r="AD333" s="57">
        <v>1633</v>
      </c>
      <c r="AE333" s="58">
        <v>1.1000000000000001</v>
      </c>
      <c r="AF333" s="59">
        <v>7.3999999999999996E-2</v>
      </c>
      <c r="AG333" s="59">
        <v>1E-3</v>
      </c>
      <c r="AH333" s="56">
        <v>-85413</v>
      </c>
      <c r="AI333" s="57">
        <v>1673</v>
      </c>
      <c r="AJ333" s="58">
        <v>-2.7</v>
      </c>
      <c r="AK333" s="58">
        <v>0.5</v>
      </c>
    </row>
    <row r="334" spans="1:39" ht="24" x14ac:dyDescent="0.2">
      <c r="C334" s="64" t="s">
        <v>107</v>
      </c>
      <c r="D334" s="65">
        <v>8241</v>
      </c>
      <c r="E334" s="66">
        <v>649</v>
      </c>
      <c r="F334" s="67">
        <v>4.8</v>
      </c>
      <c r="G334" s="68">
        <v>0.125</v>
      </c>
      <c r="H334" s="68">
        <v>8.9999999999999993E-3</v>
      </c>
      <c r="I334" s="65">
        <v>529998</v>
      </c>
      <c r="J334" s="66">
        <v>5652</v>
      </c>
      <c r="K334" s="67">
        <v>0.6</v>
      </c>
      <c r="L334" s="68">
        <v>0.13300000000000001</v>
      </c>
      <c r="M334" s="68">
        <v>1E-3</v>
      </c>
      <c r="N334" s="65">
        <v>-521757</v>
      </c>
      <c r="O334" s="66">
        <v>5689</v>
      </c>
      <c r="P334" s="72">
        <v>-0.8</v>
      </c>
      <c r="Q334" s="72">
        <v>0.9</v>
      </c>
      <c r="W334" s="64" t="s">
        <v>107</v>
      </c>
      <c r="X334" s="65">
        <v>8241</v>
      </c>
      <c r="Y334" s="66">
        <v>649</v>
      </c>
      <c r="Z334" s="67">
        <v>4.8</v>
      </c>
      <c r="AA334" s="68">
        <v>0.125</v>
      </c>
      <c r="AB334" s="68">
        <v>8.9999999999999993E-3</v>
      </c>
      <c r="AC334" s="65">
        <v>155453</v>
      </c>
      <c r="AD334" s="66">
        <v>2272</v>
      </c>
      <c r="AE334" s="67">
        <v>0.9</v>
      </c>
      <c r="AF334" s="68">
        <v>0.13</v>
      </c>
      <c r="AG334" s="68">
        <v>2E-3</v>
      </c>
      <c r="AH334" s="65">
        <v>-147212</v>
      </c>
      <c r="AI334" s="66">
        <v>2363</v>
      </c>
      <c r="AJ334" s="72">
        <v>-0.5</v>
      </c>
      <c r="AK334" s="72">
        <v>0.9</v>
      </c>
    </row>
    <row r="335" spans="1:39" x14ac:dyDescent="0.2">
      <c r="C335" s="55" t="s">
        <v>108</v>
      </c>
      <c r="D335" s="56">
        <v>13750</v>
      </c>
      <c r="E335" s="57">
        <v>813</v>
      </c>
      <c r="F335" s="58">
        <v>3.6</v>
      </c>
      <c r="G335" s="59">
        <v>0.20799999999999999</v>
      </c>
      <c r="H335" s="59">
        <v>1.0999999999999999E-2</v>
      </c>
      <c r="I335" s="56">
        <v>1055535</v>
      </c>
      <c r="J335" s="57">
        <v>8105</v>
      </c>
      <c r="K335" s="58">
        <v>0.5</v>
      </c>
      <c r="L335" s="59">
        <v>0.26400000000000001</v>
      </c>
      <c r="M335" s="59">
        <v>2E-3</v>
      </c>
      <c r="N335" s="56">
        <v>-1041785</v>
      </c>
      <c r="O335" s="57">
        <v>8146</v>
      </c>
      <c r="P335" s="58">
        <v>-5.6</v>
      </c>
      <c r="Q335" s="58">
        <v>1.1000000000000001</v>
      </c>
      <c r="W335" s="55" t="s">
        <v>108</v>
      </c>
      <c r="X335" s="56">
        <v>13750</v>
      </c>
      <c r="Y335" s="57">
        <v>813</v>
      </c>
      <c r="Z335" s="58">
        <v>3.6</v>
      </c>
      <c r="AA335" s="59">
        <v>0.20799999999999999</v>
      </c>
      <c r="AB335" s="59">
        <v>1.0999999999999999E-2</v>
      </c>
      <c r="AC335" s="56">
        <v>342526</v>
      </c>
      <c r="AD335" s="57">
        <v>3899</v>
      </c>
      <c r="AE335" s="58">
        <v>0.7</v>
      </c>
      <c r="AF335" s="59">
        <v>0.28699999999999998</v>
      </c>
      <c r="AG335" s="59">
        <v>3.0000000000000001E-3</v>
      </c>
      <c r="AH335" s="56">
        <v>-328776</v>
      </c>
      <c r="AI335" s="57">
        <v>3983</v>
      </c>
      <c r="AJ335" s="58">
        <v>-7.9</v>
      </c>
      <c r="AK335" s="58">
        <v>1.1000000000000001</v>
      </c>
    </row>
    <row r="336" spans="1:39" x14ac:dyDescent="0.2">
      <c r="C336" s="64" t="s">
        <v>109</v>
      </c>
      <c r="D336" s="65">
        <v>10127</v>
      </c>
      <c r="E336" s="66">
        <v>731</v>
      </c>
      <c r="F336" s="67">
        <v>4.4000000000000004</v>
      </c>
      <c r="G336" s="68">
        <v>0.153</v>
      </c>
      <c r="H336" s="68">
        <v>0.01</v>
      </c>
      <c r="I336" s="65">
        <v>437325</v>
      </c>
      <c r="J336" s="66">
        <v>5311</v>
      </c>
      <c r="K336" s="67">
        <v>0.7</v>
      </c>
      <c r="L336" s="68">
        <v>0.11</v>
      </c>
      <c r="M336" s="68">
        <v>1E-3</v>
      </c>
      <c r="N336" s="65">
        <v>-427198</v>
      </c>
      <c r="O336" s="66">
        <v>5361</v>
      </c>
      <c r="P336" s="67">
        <v>4.3</v>
      </c>
      <c r="Q336" s="67">
        <v>1</v>
      </c>
      <c r="W336" s="64" t="s">
        <v>109</v>
      </c>
      <c r="X336" s="65">
        <v>10127</v>
      </c>
      <c r="Y336" s="66">
        <v>731</v>
      </c>
      <c r="Z336" s="67">
        <v>4.4000000000000004</v>
      </c>
      <c r="AA336" s="68">
        <v>0.153</v>
      </c>
      <c r="AB336" s="68">
        <v>0.01</v>
      </c>
      <c r="AC336" s="65">
        <v>123107</v>
      </c>
      <c r="AD336" s="66">
        <v>2139</v>
      </c>
      <c r="AE336" s="67">
        <v>1.1000000000000001</v>
      </c>
      <c r="AF336" s="68">
        <v>0.10299999999999999</v>
      </c>
      <c r="AG336" s="68">
        <v>2E-3</v>
      </c>
      <c r="AH336" s="65">
        <v>-112980</v>
      </c>
      <c r="AI336" s="66">
        <v>2260</v>
      </c>
      <c r="AJ336" s="67">
        <v>5</v>
      </c>
      <c r="AK336" s="67">
        <v>1</v>
      </c>
    </row>
    <row r="337" spans="1:39" x14ac:dyDescent="0.2">
      <c r="C337" s="55" t="s">
        <v>110</v>
      </c>
      <c r="D337" s="56">
        <v>3928</v>
      </c>
      <c r="E337" s="57">
        <v>444</v>
      </c>
      <c r="F337" s="58">
        <v>6.9</v>
      </c>
      <c r="G337" s="59">
        <v>5.8999999999999997E-2</v>
      </c>
      <c r="H337" s="59">
        <v>7.0000000000000001E-3</v>
      </c>
      <c r="I337" s="56">
        <v>218051</v>
      </c>
      <c r="J337" s="57">
        <v>4093</v>
      </c>
      <c r="K337" s="58">
        <v>1.1000000000000001</v>
      </c>
      <c r="L337" s="59">
        <v>5.5E-2</v>
      </c>
      <c r="M337" s="59">
        <v>1E-3</v>
      </c>
      <c r="N337" s="56">
        <v>-214123</v>
      </c>
      <c r="O337" s="57">
        <v>4117</v>
      </c>
      <c r="P337" s="63">
        <v>0.4</v>
      </c>
      <c r="Q337" s="63">
        <v>0.7</v>
      </c>
      <c r="W337" s="55" t="s">
        <v>110</v>
      </c>
      <c r="X337" s="56">
        <v>3928</v>
      </c>
      <c r="Y337" s="57">
        <v>444</v>
      </c>
      <c r="Z337" s="58">
        <v>6.9</v>
      </c>
      <c r="AA337" s="59">
        <v>5.8999999999999997E-2</v>
      </c>
      <c r="AB337" s="59">
        <v>7.0000000000000001E-3</v>
      </c>
      <c r="AC337" s="56">
        <v>63501</v>
      </c>
      <c r="AD337" s="57">
        <v>1839</v>
      </c>
      <c r="AE337" s="58">
        <v>1.8</v>
      </c>
      <c r="AF337" s="59">
        <v>5.2999999999999999E-2</v>
      </c>
      <c r="AG337" s="59">
        <v>2E-3</v>
      </c>
      <c r="AH337" s="56">
        <v>-59573</v>
      </c>
      <c r="AI337" s="57">
        <v>1892</v>
      </c>
      <c r="AJ337" s="63">
        <v>0.6</v>
      </c>
      <c r="AK337" s="63">
        <v>0.7</v>
      </c>
    </row>
    <row r="338" spans="1:39" x14ac:dyDescent="0.2">
      <c r="C338" s="64" t="s">
        <v>111</v>
      </c>
      <c r="D338" s="65">
        <v>1607</v>
      </c>
      <c r="E338" s="66">
        <v>287</v>
      </c>
      <c r="F338" s="67">
        <v>10.8</v>
      </c>
      <c r="G338" s="68">
        <v>2.4E-2</v>
      </c>
      <c r="H338" s="68">
        <v>4.0000000000000001E-3</v>
      </c>
      <c r="I338" s="65">
        <v>149076</v>
      </c>
      <c r="J338" s="66">
        <v>2813</v>
      </c>
      <c r="K338" s="67">
        <v>1.1000000000000001</v>
      </c>
      <c r="L338" s="68">
        <v>3.6999999999999998E-2</v>
      </c>
      <c r="M338" s="68">
        <v>1E-3</v>
      </c>
      <c r="N338" s="65">
        <v>-147469</v>
      </c>
      <c r="O338" s="66">
        <v>2828</v>
      </c>
      <c r="P338" s="72">
        <v>-1.3</v>
      </c>
      <c r="Q338" s="72">
        <v>0.4</v>
      </c>
      <c r="W338" s="64" t="s">
        <v>111</v>
      </c>
      <c r="X338" s="65">
        <v>1607</v>
      </c>
      <c r="Y338" s="66">
        <v>287</v>
      </c>
      <c r="Z338" s="67">
        <v>10.8</v>
      </c>
      <c r="AA338" s="68">
        <v>2.4E-2</v>
      </c>
      <c r="AB338" s="68">
        <v>4.0000000000000001E-3</v>
      </c>
      <c r="AC338" s="65">
        <v>44976</v>
      </c>
      <c r="AD338" s="66">
        <v>1388</v>
      </c>
      <c r="AE338" s="67">
        <v>1.9</v>
      </c>
      <c r="AF338" s="68">
        <v>3.7999999999999999E-2</v>
      </c>
      <c r="AG338" s="68">
        <v>1E-3</v>
      </c>
      <c r="AH338" s="65">
        <v>-43369</v>
      </c>
      <c r="AI338" s="66">
        <v>1417</v>
      </c>
      <c r="AJ338" s="67">
        <v>-1.4</v>
      </c>
      <c r="AK338" s="67">
        <v>0.4</v>
      </c>
    </row>
    <row r="340" spans="1:39" s="81" customFormat="1" ht="20.100000000000001" customHeight="1" x14ac:dyDescent="0.25">
      <c r="A340" s="211" t="s">
        <v>180</v>
      </c>
      <c r="B340" s="212"/>
      <c r="C340" s="220" t="s">
        <v>194</v>
      </c>
      <c r="D340" s="221"/>
      <c r="E340" s="221"/>
      <c r="F340" s="222"/>
      <c r="G340" s="223"/>
      <c r="H340" s="223"/>
      <c r="I340" s="221"/>
      <c r="J340" s="221"/>
      <c r="K340" s="222"/>
      <c r="L340" s="223"/>
      <c r="M340" s="223"/>
      <c r="N340" s="221"/>
      <c r="O340" s="221"/>
      <c r="P340" s="222"/>
      <c r="Q340" s="222"/>
      <c r="R340" s="215"/>
      <c r="S340" s="215"/>
      <c r="T340" s="215"/>
      <c r="U340" s="215"/>
      <c r="V340" s="215"/>
      <c r="W340" s="215"/>
      <c r="X340" s="221"/>
      <c r="Y340" s="221"/>
      <c r="Z340" s="222"/>
      <c r="AA340" s="223"/>
      <c r="AB340" s="223"/>
      <c r="AC340" s="221"/>
      <c r="AD340" s="221"/>
      <c r="AE340" s="222"/>
      <c r="AF340" s="223"/>
      <c r="AG340" s="223"/>
      <c r="AH340" s="221"/>
      <c r="AI340" s="221"/>
      <c r="AJ340" s="222"/>
      <c r="AK340" s="222"/>
      <c r="AL340" s="104"/>
      <c r="AM340" s="104"/>
    </row>
    <row r="341" spans="1:39" s="81" customFormat="1" ht="45" customHeight="1" x14ac:dyDescent="0.25">
      <c r="A341" s="213" t="s">
        <v>183</v>
      </c>
      <c r="B341" s="214"/>
      <c r="C341" s="224" t="s">
        <v>187</v>
      </c>
      <c r="D341" s="221"/>
      <c r="E341" s="221"/>
      <c r="F341" s="222"/>
      <c r="G341" s="223"/>
      <c r="H341" s="223"/>
      <c r="I341" s="221"/>
      <c r="J341" s="221"/>
      <c r="K341" s="222"/>
      <c r="L341" s="223"/>
      <c r="M341" s="223"/>
      <c r="N341" s="221"/>
      <c r="O341" s="221"/>
      <c r="P341" s="222"/>
      <c r="Q341" s="222"/>
      <c r="R341" s="215"/>
      <c r="S341" s="215"/>
      <c r="T341" s="215"/>
      <c r="U341" s="215"/>
      <c r="V341" s="215"/>
      <c r="W341" s="215"/>
      <c r="X341" s="221"/>
      <c r="Y341" s="221"/>
      <c r="Z341" s="222"/>
      <c r="AA341" s="223"/>
      <c r="AB341" s="223"/>
      <c r="AC341" s="221"/>
      <c r="AD341" s="221"/>
      <c r="AE341" s="222"/>
      <c r="AF341" s="223"/>
      <c r="AG341" s="223"/>
      <c r="AH341" s="221"/>
      <c r="AI341" s="221"/>
      <c r="AJ341" s="222"/>
      <c r="AK341" s="222"/>
      <c r="AL341" s="104"/>
      <c r="AM341" s="104"/>
    </row>
    <row r="342" spans="1:39" s="83" customFormat="1" ht="20.100000000000001" customHeight="1" thickBot="1" x14ac:dyDescent="0.3">
      <c r="C342" s="225" t="s">
        <v>184</v>
      </c>
      <c r="D342" s="225"/>
      <c r="E342" s="225"/>
      <c r="F342" s="225"/>
      <c r="G342" s="225"/>
      <c r="H342" s="225"/>
      <c r="I342" s="225"/>
      <c r="J342" s="225"/>
      <c r="K342" s="225"/>
      <c r="L342" s="225"/>
      <c r="M342" s="225"/>
      <c r="N342" s="225"/>
      <c r="O342" s="225"/>
      <c r="P342" s="225"/>
      <c r="Q342" s="225"/>
      <c r="R342" s="226"/>
      <c r="S342" s="226"/>
      <c r="T342" s="105"/>
      <c r="U342" s="105"/>
      <c r="V342" s="105"/>
      <c r="W342" s="225" t="s">
        <v>185</v>
      </c>
      <c r="X342" s="225"/>
      <c r="Y342" s="225"/>
      <c r="Z342" s="225"/>
      <c r="AA342" s="225"/>
      <c r="AB342" s="225"/>
      <c r="AC342" s="225"/>
      <c r="AD342" s="225"/>
      <c r="AE342" s="225"/>
      <c r="AF342" s="225"/>
      <c r="AG342" s="225"/>
      <c r="AH342" s="225"/>
      <c r="AI342" s="225"/>
      <c r="AJ342" s="225"/>
      <c r="AK342" s="225"/>
      <c r="AL342" s="226"/>
      <c r="AM342" s="226"/>
    </row>
    <row r="343" spans="1:39" ht="12.75" customHeight="1" thickBot="1" x14ac:dyDescent="0.25">
      <c r="A343" s="233" t="s">
        <v>179</v>
      </c>
      <c r="B343" s="208"/>
      <c r="C343" s="241" t="s">
        <v>148</v>
      </c>
      <c r="D343" s="238" t="s">
        <v>0</v>
      </c>
      <c r="E343" s="239"/>
      <c r="F343" s="239"/>
      <c r="G343" s="239"/>
      <c r="H343" s="240"/>
      <c r="I343" s="238" t="s">
        <v>1</v>
      </c>
      <c r="J343" s="239"/>
      <c r="K343" s="239"/>
      <c r="L343" s="239"/>
      <c r="M343" s="240"/>
      <c r="N343" s="238" t="s">
        <v>2</v>
      </c>
      <c r="O343" s="239"/>
      <c r="P343" s="239"/>
      <c r="Q343" s="240"/>
      <c r="U343" s="233" t="s">
        <v>179</v>
      </c>
      <c r="V343" s="208"/>
      <c r="W343" s="241" t="s">
        <v>148</v>
      </c>
      <c r="X343" s="238" t="s">
        <v>0</v>
      </c>
      <c r="Y343" s="239"/>
      <c r="Z343" s="239"/>
      <c r="AA343" s="239"/>
      <c r="AB343" s="240"/>
      <c r="AC343" s="238" t="s">
        <v>92</v>
      </c>
      <c r="AD343" s="239"/>
      <c r="AE343" s="239"/>
      <c r="AF343" s="239"/>
      <c r="AG343" s="240"/>
      <c r="AH343" s="238" t="s">
        <v>2</v>
      </c>
      <c r="AI343" s="239"/>
      <c r="AJ343" s="239"/>
      <c r="AK343" s="240"/>
    </row>
    <row r="344" spans="1:39" ht="12.75" thickBot="1" x14ac:dyDescent="0.25">
      <c r="A344" s="233"/>
      <c r="B344" s="208"/>
      <c r="C344" s="242"/>
      <c r="D344" s="238" t="s">
        <v>3</v>
      </c>
      <c r="E344" s="239"/>
      <c r="F344" s="240"/>
      <c r="G344" s="244" t="s">
        <v>4</v>
      </c>
      <c r="H344" s="245"/>
      <c r="I344" s="238" t="s">
        <v>3</v>
      </c>
      <c r="J344" s="239"/>
      <c r="K344" s="240"/>
      <c r="L344" s="244" t="s">
        <v>4</v>
      </c>
      <c r="M344" s="245"/>
      <c r="N344" s="234" t="s">
        <v>3</v>
      </c>
      <c r="O344" s="235"/>
      <c r="P344" s="236" t="s">
        <v>5</v>
      </c>
      <c r="Q344" s="237"/>
      <c r="U344" s="233"/>
      <c r="V344" s="208"/>
      <c r="W344" s="242"/>
      <c r="X344" s="238" t="s">
        <v>3</v>
      </c>
      <c r="Y344" s="239"/>
      <c r="Z344" s="240"/>
      <c r="AA344" s="244" t="s">
        <v>4</v>
      </c>
      <c r="AB344" s="245"/>
      <c r="AC344" s="238" t="s">
        <v>3</v>
      </c>
      <c r="AD344" s="239"/>
      <c r="AE344" s="240"/>
      <c r="AF344" s="244" t="s">
        <v>4</v>
      </c>
      <c r="AG344" s="245"/>
      <c r="AH344" s="234" t="s">
        <v>3</v>
      </c>
      <c r="AI344" s="235"/>
      <c r="AJ344" s="236" t="s">
        <v>5</v>
      </c>
      <c r="AK344" s="237"/>
    </row>
    <row r="345" spans="1:39" ht="12.75" thickBot="1" x14ac:dyDescent="0.25">
      <c r="A345" s="233"/>
      <c r="B345" s="208"/>
      <c r="C345" s="243"/>
      <c r="D345" s="51" t="s">
        <v>6</v>
      </c>
      <c r="E345" s="51" t="s">
        <v>150</v>
      </c>
      <c r="F345" s="52" t="s">
        <v>151</v>
      </c>
      <c r="G345" s="53" t="s">
        <v>6</v>
      </c>
      <c r="H345" s="53" t="s">
        <v>150</v>
      </c>
      <c r="I345" s="51" t="s">
        <v>6</v>
      </c>
      <c r="J345" s="51" t="s">
        <v>150</v>
      </c>
      <c r="K345" s="52" t="s">
        <v>151</v>
      </c>
      <c r="L345" s="53" t="s">
        <v>6</v>
      </c>
      <c r="M345" s="53" t="s">
        <v>150</v>
      </c>
      <c r="N345" s="51" t="s">
        <v>6</v>
      </c>
      <c r="O345" s="51" t="s">
        <v>150</v>
      </c>
      <c r="P345" s="52" t="s">
        <v>6</v>
      </c>
      <c r="Q345" s="52" t="s">
        <v>150</v>
      </c>
      <c r="U345" s="233"/>
      <c r="V345" s="208"/>
      <c r="W345" s="243"/>
      <c r="X345" s="51" t="s">
        <v>6</v>
      </c>
      <c r="Y345" s="51" t="s">
        <v>150</v>
      </c>
      <c r="Z345" s="52" t="s">
        <v>151</v>
      </c>
      <c r="AA345" s="53" t="s">
        <v>6</v>
      </c>
      <c r="AB345" s="53" t="s">
        <v>150</v>
      </c>
      <c r="AC345" s="51" t="s">
        <v>6</v>
      </c>
      <c r="AD345" s="51" t="s">
        <v>150</v>
      </c>
      <c r="AE345" s="52" t="s">
        <v>151</v>
      </c>
      <c r="AF345" s="53" t="s">
        <v>6</v>
      </c>
      <c r="AG345" s="53" t="s">
        <v>150</v>
      </c>
      <c r="AH345" s="51" t="s">
        <v>6</v>
      </c>
      <c r="AI345" s="51" t="s">
        <v>150</v>
      </c>
      <c r="AJ345" s="52" t="s">
        <v>6</v>
      </c>
      <c r="AK345" s="52" t="s">
        <v>150</v>
      </c>
    </row>
    <row r="346" spans="1:39" x14ac:dyDescent="0.2">
      <c r="A346" s="210"/>
      <c r="C346" s="55" t="s">
        <v>112</v>
      </c>
      <c r="D346" s="56">
        <v>45463</v>
      </c>
      <c r="E346" s="57">
        <v>477</v>
      </c>
      <c r="F346" s="58">
        <v>0.6</v>
      </c>
      <c r="G346" s="59">
        <v>1</v>
      </c>
      <c r="H346" s="59"/>
      <c r="I346" s="56">
        <v>3128246</v>
      </c>
      <c r="J346" s="57">
        <v>6458</v>
      </c>
      <c r="K346" s="58">
        <v>0.1</v>
      </c>
      <c r="L346" s="59">
        <v>1</v>
      </c>
      <c r="M346" s="59"/>
      <c r="N346" s="56">
        <v>-3082783</v>
      </c>
      <c r="O346" s="57">
        <v>6476</v>
      </c>
      <c r="P346" s="63">
        <v>0</v>
      </c>
      <c r="Q346" s="63">
        <v>0</v>
      </c>
      <c r="U346" s="210"/>
      <c r="W346" s="55" t="s">
        <v>112</v>
      </c>
      <c r="X346" s="56">
        <v>45463</v>
      </c>
      <c r="Y346" s="57">
        <v>477</v>
      </c>
      <c r="Z346" s="58">
        <v>0.6</v>
      </c>
      <c r="AA346" s="59">
        <v>1</v>
      </c>
      <c r="AB346" s="59"/>
      <c r="AC346" s="56">
        <v>938803</v>
      </c>
      <c r="AD346" s="57">
        <v>2477</v>
      </c>
      <c r="AE346" s="58">
        <v>0.2</v>
      </c>
      <c r="AF346" s="59">
        <v>1</v>
      </c>
      <c r="AG346" s="59"/>
      <c r="AH346" s="56">
        <v>-893340</v>
      </c>
      <c r="AI346" s="57">
        <v>2523</v>
      </c>
      <c r="AJ346" s="63">
        <v>0</v>
      </c>
      <c r="AK346" s="63">
        <v>0</v>
      </c>
    </row>
    <row r="347" spans="1:39" x14ac:dyDescent="0.2">
      <c r="C347" s="64" t="s">
        <v>113</v>
      </c>
      <c r="D347" s="65">
        <v>6457</v>
      </c>
      <c r="E347" s="66">
        <v>514</v>
      </c>
      <c r="F347" s="67">
        <v>4.8</v>
      </c>
      <c r="G347" s="68">
        <v>0.14199999999999999</v>
      </c>
      <c r="H347" s="68">
        <v>1.0999999999999999E-2</v>
      </c>
      <c r="I347" s="65">
        <v>318712</v>
      </c>
      <c r="J347" s="66">
        <v>3470</v>
      </c>
      <c r="K347" s="67">
        <v>0.7</v>
      </c>
      <c r="L347" s="68">
        <v>0.10199999999999999</v>
      </c>
      <c r="M347" s="68">
        <v>1E-3</v>
      </c>
      <c r="N347" s="65">
        <v>-312255</v>
      </c>
      <c r="O347" s="66">
        <v>3508</v>
      </c>
      <c r="P347" s="67">
        <v>4</v>
      </c>
      <c r="Q347" s="67">
        <v>1.1000000000000001</v>
      </c>
      <c r="W347" s="64" t="s">
        <v>113</v>
      </c>
      <c r="X347" s="65">
        <v>6457</v>
      </c>
      <c r="Y347" s="66">
        <v>514</v>
      </c>
      <c r="Z347" s="67">
        <v>4.8</v>
      </c>
      <c r="AA347" s="68">
        <v>0.14199999999999999</v>
      </c>
      <c r="AB347" s="68">
        <v>1.0999999999999999E-2</v>
      </c>
      <c r="AC347" s="65">
        <v>103164</v>
      </c>
      <c r="AD347" s="66">
        <v>1723</v>
      </c>
      <c r="AE347" s="67">
        <v>1</v>
      </c>
      <c r="AF347" s="68">
        <v>0.11</v>
      </c>
      <c r="AG347" s="68">
        <v>2E-3</v>
      </c>
      <c r="AH347" s="65">
        <v>-96707</v>
      </c>
      <c r="AI347" s="66">
        <v>1798</v>
      </c>
      <c r="AJ347" s="72">
        <v>3.2</v>
      </c>
      <c r="AK347" s="72">
        <v>1.1000000000000001</v>
      </c>
    </row>
    <row r="348" spans="1:39" x14ac:dyDescent="0.2">
      <c r="C348" s="55" t="s">
        <v>114</v>
      </c>
      <c r="D348" s="56">
        <v>3543</v>
      </c>
      <c r="E348" s="57">
        <v>393</v>
      </c>
      <c r="F348" s="58">
        <v>6.7</v>
      </c>
      <c r="G348" s="59">
        <v>7.8E-2</v>
      </c>
      <c r="H348" s="59">
        <v>8.9999999999999993E-3</v>
      </c>
      <c r="I348" s="56">
        <v>186560</v>
      </c>
      <c r="J348" s="57">
        <v>3678</v>
      </c>
      <c r="K348" s="58">
        <v>1.2</v>
      </c>
      <c r="L348" s="59">
        <v>0.06</v>
      </c>
      <c r="M348" s="59">
        <v>1E-3</v>
      </c>
      <c r="N348" s="56">
        <v>-183017</v>
      </c>
      <c r="O348" s="57">
        <v>3699</v>
      </c>
      <c r="P348" s="63">
        <v>1.8</v>
      </c>
      <c r="Q348" s="63">
        <v>0.9</v>
      </c>
      <c r="W348" s="55" t="s">
        <v>114</v>
      </c>
      <c r="X348" s="56">
        <v>3543</v>
      </c>
      <c r="Y348" s="57">
        <v>393</v>
      </c>
      <c r="Z348" s="58">
        <v>6.7</v>
      </c>
      <c r="AA348" s="59">
        <v>7.8E-2</v>
      </c>
      <c r="AB348" s="59">
        <v>8.9999999999999993E-3</v>
      </c>
      <c r="AC348" s="56">
        <v>61462</v>
      </c>
      <c r="AD348" s="57">
        <v>1577</v>
      </c>
      <c r="AE348" s="58">
        <v>1.6</v>
      </c>
      <c r="AF348" s="59">
        <v>6.5000000000000002E-2</v>
      </c>
      <c r="AG348" s="59">
        <v>2E-3</v>
      </c>
      <c r="AH348" s="56">
        <v>-57919</v>
      </c>
      <c r="AI348" s="57">
        <v>1625</v>
      </c>
      <c r="AJ348" s="63">
        <v>1.3</v>
      </c>
      <c r="AK348" s="63">
        <v>0.9</v>
      </c>
    </row>
    <row r="349" spans="1:39" x14ac:dyDescent="0.2">
      <c r="C349" s="64" t="s">
        <v>115</v>
      </c>
      <c r="D349" s="65">
        <v>5627</v>
      </c>
      <c r="E349" s="66">
        <v>496</v>
      </c>
      <c r="F349" s="67">
        <v>5.4</v>
      </c>
      <c r="G349" s="68">
        <v>0.124</v>
      </c>
      <c r="H349" s="68">
        <v>1.0999999999999999E-2</v>
      </c>
      <c r="I349" s="65">
        <v>317605</v>
      </c>
      <c r="J349" s="66">
        <v>4307</v>
      </c>
      <c r="K349" s="67">
        <v>0.8</v>
      </c>
      <c r="L349" s="68">
        <v>0.10199999999999999</v>
      </c>
      <c r="M349" s="68">
        <v>1E-3</v>
      </c>
      <c r="N349" s="65">
        <v>-311978</v>
      </c>
      <c r="O349" s="66">
        <v>4335</v>
      </c>
      <c r="P349" s="72">
        <v>2.2000000000000002</v>
      </c>
      <c r="Q349" s="72">
        <v>1.1000000000000001</v>
      </c>
      <c r="W349" s="64" t="s">
        <v>115</v>
      </c>
      <c r="X349" s="65">
        <v>5627</v>
      </c>
      <c r="Y349" s="66">
        <v>496</v>
      </c>
      <c r="Z349" s="67">
        <v>5.4</v>
      </c>
      <c r="AA349" s="68">
        <v>0.124</v>
      </c>
      <c r="AB349" s="68">
        <v>1.0999999999999999E-2</v>
      </c>
      <c r="AC349" s="65">
        <v>102273</v>
      </c>
      <c r="AD349" s="66">
        <v>2178</v>
      </c>
      <c r="AE349" s="67">
        <v>1.3</v>
      </c>
      <c r="AF349" s="68">
        <v>0.109</v>
      </c>
      <c r="AG349" s="68">
        <v>2E-3</v>
      </c>
      <c r="AH349" s="65">
        <v>-96646</v>
      </c>
      <c r="AI349" s="66">
        <v>2234</v>
      </c>
      <c r="AJ349" s="72">
        <v>1.5</v>
      </c>
      <c r="AK349" s="72">
        <v>1.1000000000000001</v>
      </c>
    </row>
    <row r="350" spans="1:39" x14ac:dyDescent="0.2">
      <c r="C350" s="55" t="s">
        <v>116</v>
      </c>
      <c r="D350" s="56">
        <v>3986</v>
      </c>
      <c r="E350" s="57">
        <v>414</v>
      </c>
      <c r="F350" s="58">
        <v>6.3</v>
      </c>
      <c r="G350" s="59">
        <v>8.7999999999999995E-2</v>
      </c>
      <c r="H350" s="59">
        <v>8.9999999999999993E-3</v>
      </c>
      <c r="I350" s="56">
        <v>273198</v>
      </c>
      <c r="J350" s="57">
        <v>3742</v>
      </c>
      <c r="K350" s="58">
        <v>0.8</v>
      </c>
      <c r="L350" s="59">
        <v>8.6999999999999994E-2</v>
      </c>
      <c r="M350" s="59">
        <v>1E-3</v>
      </c>
      <c r="N350" s="56">
        <v>-269212</v>
      </c>
      <c r="O350" s="57">
        <v>3765</v>
      </c>
      <c r="P350" s="63">
        <v>0.1</v>
      </c>
      <c r="Q350" s="63">
        <v>0.9</v>
      </c>
      <c r="W350" s="55" t="s">
        <v>116</v>
      </c>
      <c r="X350" s="56">
        <v>3986</v>
      </c>
      <c r="Y350" s="57">
        <v>414</v>
      </c>
      <c r="Z350" s="58">
        <v>6.3</v>
      </c>
      <c r="AA350" s="59">
        <v>8.7999999999999995E-2</v>
      </c>
      <c r="AB350" s="59">
        <v>8.9999999999999993E-3</v>
      </c>
      <c r="AC350" s="56">
        <v>87051</v>
      </c>
      <c r="AD350" s="57">
        <v>1950</v>
      </c>
      <c r="AE350" s="58">
        <v>1.4</v>
      </c>
      <c r="AF350" s="59">
        <v>9.2999999999999999E-2</v>
      </c>
      <c r="AG350" s="59">
        <v>2E-3</v>
      </c>
      <c r="AH350" s="56">
        <v>-83065</v>
      </c>
      <c r="AI350" s="57">
        <v>1994</v>
      </c>
      <c r="AJ350" s="63">
        <v>-0.5</v>
      </c>
      <c r="AK350" s="63">
        <v>0.9</v>
      </c>
    </row>
    <row r="351" spans="1:39" x14ac:dyDescent="0.2">
      <c r="C351" s="64" t="s">
        <v>117</v>
      </c>
      <c r="D351" s="65">
        <v>5817</v>
      </c>
      <c r="E351" s="66">
        <v>487</v>
      </c>
      <c r="F351" s="67">
        <v>5.0999999999999996</v>
      </c>
      <c r="G351" s="68">
        <v>0.128</v>
      </c>
      <c r="H351" s="68">
        <v>1.0999999999999999E-2</v>
      </c>
      <c r="I351" s="65">
        <v>347658</v>
      </c>
      <c r="J351" s="66">
        <v>3799</v>
      </c>
      <c r="K351" s="67">
        <v>0.7</v>
      </c>
      <c r="L351" s="68">
        <v>0.111</v>
      </c>
      <c r="M351" s="68">
        <v>1E-3</v>
      </c>
      <c r="N351" s="65">
        <v>-341841</v>
      </c>
      <c r="O351" s="66">
        <v>3830</v>
      </c>
      <c r="P351" s="72">
        <v>1.7</v>
      </c>
      <c r="Q351" s="72">
        <v>1.1000000000000001</v>
      </c>
      <c r="W351" s="64" t="s">
        <v>117</v>
      </c>
      <c r="X351" s="65">
        <v>5817</v>
      </c>
      <c r="Y351" s="66">
        <v>487</v>
      </c>
      <c r="Z351" s="67">
        <v>5.0999999999999996</v>
      </c>
      <c r="AA351" s="68">
        <v>0.128</v>
      </c>
      <c r="AB351" s="68">
        <v>1.0999999999999999E-2</v>
      </c>
      <c r="AC351" s="65">
        <v>110186</v>
      </c>
      <c r="AD351" s="66">
        <v>1953</v>
      </c>
      <c r="AE351" s="67">
        <v>1.1000000000000001</v>
      </c>
      <c r="AF351" s="68">
        <v>0.11700000000000001</v>
      </c>
      <c r="AG351" s="68">
        <v>2E-3</v>
      </c>
      <c r="AH351" s="65">
        <v>-104369</v>
      </c>
      <c r="AI351" s="66">
        <v>2013</v>
      </c>
      <c r="AJ351" s="72">
        <v>1.1000000000000001</v>
      </c>
      <c r="AK351" s="72">
        <v>1.1000000000000001</v>
      </c>
    </row>
    <row r="352" spans="1:39" x14ac:dyDescent="0.2">
      <c r="C352" s="55" t="s">
        <v>118</v>
      </c>
      <c r="D352" s="56">
        <v>7489</v>
      </c>
      <c r="E352" s="57">
        <v>531</v>
      </c>
      <c r="F352" s="58">
        <v>4.3</v>
      </c>
      <c r="G352" s="59">
        <v>0.16500000000000001</v>
      </c>
      <c r="H352" s="59">
        <v>1.2E-2</v>
      </c>
      <c r="I352" s="56">
        <v>479924</v>
      </c>
      <c r="J352" s="57">
        <v>4343</v>
      </c>
      <c r="K352" s="58">
        <v>0.6</v>
      </c>
      <c r="L352" s="59">
        <v>0.153</v>
      </c>
      <c r="M352" s="59">
        <v>1E-3</v>
      </c>
      <c r="N352" s="56">
        <v>-472435</v>
      </c>
      <c r="O352" s="57">
        <v>4375</v>
      </c>
      <c r="P352" s="63">
        <v>1.2</v>
      </c>
      <c r="Q352" s="63">
        <v>1.2</v>
      </c>
      <c r="W352" s="55" t="s">
        <v>118</v>
      </c>
      <c r="X352" s="56">
        <v>7489</v>
      </c>
      <c r="Y352" s="57">
        <v>531</v>
      </c>
      <c r="Z352" s="58">
        <v>4.3</v>
      </c>
      <c r="AA352" s="59">
        <v>0.16500000000000001</v>
      </c>
      <c r="AB352" s="59">
        <v>1.2E-2</v>
      </c>
      <c r="AC352" s="56">
        <v>146420</v>
      </c>
      <c r="AD352" s="57">
        <v>2046</v>
      </c>
      <c r="AE352" s="58">
        <v>0.8</v>
      </c>
      <c r="AF352" s="59">
        <v>0.156</v>
      </c>
      <c r="AG352" s="59">
        <v>2E-3</v>
      </c>
      <c r="AH352" s="56">
        <v>-138931</v>
      </c>
      <c r="AI352" s="57">
        <v>2114</v>
      </c>
      <c r="AJ352" s="63">
        <v>0.9</v>
      </c>
      <c r="AK352" s="63">
        <v>1.2</v>
      </c>
    </row>
    <row r="353" spans="3:37" x14ac:dyDescent="0.2">
      <c r="C353" s="64" t="s">
        <v>119</v>
      </c>
      <c r="D353" s="65">
        <v>4571</v>
      </c>
      <c r="E353" s="66">
        <v>402</v>
      </c>
      <c r="F353" s="67">
        <v>5.3</v>
      </c>
      <c r="G353" s="68">
        <v>0.10100000000000001</v>
      </c>
      <c r="H353" s="68">
        <v>8.9999999999999993E-3</v>
      </c>
      <c r="I353" s="65">
        <v>342454</v>
      </c>
      <c r="J353" s="66">
        <v>3657</v>
      </c>
      <c r="K353" s="67">
        <v>0.6</v>
      </c>
      <c r="L353" s="68">
        <v>0.109</v>
      </c>
      <c r="M353" s="68">
        <v>1E-3</v>
      </c>
      <c r="N353" s="65">
        <v>-337883</v>
      </c>
      <c r="O353" s="66">
        <v>3679</v>
      </c>
      <c r="P353" s="72">
        <v>-0.8</v>
      </c>
      <c r="Q353" s="72">
        <v>0.9</v>
      </c>
      <c r="W353" s="64" t="s">
        <v>119</v>
      </c>
      <c r="X353" s="65">
        <v>4571</v>
      </c>
      <c r="Y353" s="66">
        <v>402</v>
      </c>
      <c r="Z353" s="67">
        <v>5.3</v>
      </c>
      <c r="AA353" s="68">
        <v>0.10100000000000001</v>
      </c>
      <c r="AB353" s="68">
        <v>8.9999999999999993E-3</v>
      </c>
      <c r="AC353" s="65">
        <v>102042</v>
      </c>
      <c r="AD353" s="66">
        <v>1832</v>
      </c>
      <c r="AE353" s="67">
        <v>1.1000000000000001</v>
      </c>
      <c r="AF353" s="68">
        <v>0.109</v>
      </c>
      <c r="AG353" s="68">
        <v>2E-3</v>
      </c>
      <c r="AH353" s="65">
        <v>-97471</v>
      </c>
      <c r="AI353" s="66">
        <v>1876</v>
      </c>
      <c r="AJ353" s="72">
        <v>-0.8</v>
      </c>
      <c r="AK353" s="72">
        <v>0.9</v>
      </c>
    </row>
    <row r="354" spans="3:37" x14ac:dyDescent="0.2">
      <c r="C354" s="55" t="s">
        <v>120</v>
      </c>
      <c r="D354" s="56">
        <v>5273</v>
      </c>
      <c r="E354" s="57">
        <v>426</v>
      </c>
      <c r="F354" s="58">
        <v>4.9000000000000004</v>
      </c>
      <c r="G354" s="59">
        <v>0.11600000000000001</v>
      </c>
      <c r="H354" s="59">
        <v>8.9999999999999993E-3</v>
      </c>
      <c r="I354" s="56">
        <v>410434</v>
      </c>
      <c r="J354" s="57">
        <v>4434</v>
      </c>
      <c r="K354" s="58">
        <v>0.7</v>
      </c>
      <c r="L354" s="59">
        <v>0.13100000000000001</v>
      </c>
      <c r="M354" s="59">
        <v>1E-3</v>
      </c>
      <c r="N354" s="56">
        <v>-405161</v>
      </c>
      <c r="O354" s="57">
        <v>4454</v>
      </c>
      <c r="P354" s="63">
        <v>-1.5</v>
      </c>
      <c r="Q354" s="63">
        <v>0.9</v>
      </c>
      <c r="W354" s="55" t="s">
        <v>120</v>
      </c>
      <c r="X354" s="56">
        <v>5273</v>
      </c>
      <c r="Y354" s="57">
        <v>426</v>
      </c>
      <c r="Z354" s="58">
        <v>4.9000000000000004</v>
      </c>
      <c r="AA354" s="59">
        <v>0.11600000000000001</v>
      </c>
      <c r="AB354" s="59">
        <v>8.9999999999999993E-3</v>
      </c>
      <c r="AC354" s="56">
        <v>117284</v>
      </c>
      <c r="AD354" s="57">
        <v>2023</v>
      </c>
      <c r="AE354" s="58">
        <v>1</v>
      </c>
      <c r="AF354" s="59">
        <v>0.125</v>
      </c>
      <c r="AG354" s="59">
        <v>2E-3</v>
      </c>
      <c r="AH354" s="56">
        <v>-112011</v>
      </c>
      <c r="AI354" s="57">
        <v>2067</v>
      </c>
      <c r="AJ354" s="63">
        <v>-0.9</v>
      </c>
      <c r="AK354" s="63">
        <v>0.9</v>
      </c>
    </row>
    <row r="355" spans="3:37" x14ac:dyDescent="0.2">
      <c r="C355" s="64" t="s">
        <v>121</v>
      </c>
      <c r="D355" s="65">
        <v>1590</v>
      </c>
      <c r="E355" s="66">
        <v>238</v>
      </c>
      <c r="F355" s="67">
        <v>9.1</v>
      </c>
      <c r="G355" s="68">
        <v>3.5000000000000003E-2</v>
      </c>
      <c r="H355" s="68">
        <v>5.0000000000000001E-3</v>
      </c>
      <c r="I355" s="65">
        <v>191106</v>
      </c>
      <c r="J355" s="66">
        <v>3205</v>
      </c>
      <c r="K355" s="67">
        <v>1</v>
      </c>
      <c r="L355" s="68">
        <v>6.0999999999999999E-2</v>
      </c>
      <c r="M355" s="68">
        <v>1E-3</v>
      </c>
      <c r="N355" s="65">
        <v>-189516</v>
      </c>
      <c r="O355" s="66">
        <v>3214</v>
      </c>
      <c r="P355" s="67">
        <v>-2.6</v>
      </c>
      <c r="Q355" s="67">
        <v>0.5</v>
      </c>
      <c r="W355" s="64" t="s">
        <v>121</v>
      </c>
      <c r="X355" s="65">
        <v>1590</v>
      </c>
      <c r="Y355" s="66">
        <v>238</v>
      </c>
      <c r="Z355" s="67">
        <v>9.1</v>
      </c>
      <c r="AA355" s="68">
        <v>3.5000000000000003E-2</v>
      </c>
      <c r="AB355" s="68">
        <v>5.0000000000000001E-3</v>
      </c>
      <c r="AC355" s="65">
        <v>51032</v>
      </c>
      <c r="AD355" s="66">
        <v>1385</v>
      </c>
      <c r="AE355" s="67">
        <v>1.6</v>
      </c>
      <c r="AF355" s="68">
        <v>5.3999999999999999E-2</v>
      </c>
      <c r="AG355" s="68">
        <v>1E-3</v>
      </c>
      <c r="AH355" s="65">
        <v>-49442</v>
      </c>
      <c r="AI355" s="66">
        <v>1405</v>
      </c>
      <c r="AJ355" s="67">
        <v>-1.9</v>
      </c>
      <c r="AK355" s="67">
        <v>0.5</v>
      </c>
    </row>
    <row r="356" spans="3:37" x14ac:dyDescent="0.2">
      <c r="C356" s="55" t="s">
        <v>122</v>
      </c>
      <c r="D356" s="56">
        <v>1110</v>
      </c>
      <c r="E356" s="57">
        <v>207</v>
      </c>
      <c r="F356" s="58">
        <v>11.3</v>
      </c>
      <c r="G356" s="59">
        <v>2.4E-2</v>
      </c>
      <c r="H356" s="59">
        <v>5.0000000000000001E-3</v>
      </c>
      <c r="I356" s="56">
        <v>260595</v>
      </c>
      <c r="J356" s="57">
        <v>3672</v>
      </c>
      <c r="K356" s="58">
        <v>0.9</v>
      </c>
      <c r="L356" s="59">
        <v>8.3000000000000004E-2</v>
      </c>
      <c r="M356" s="59">
        <v>1E-3</v>
      </c>
      <c r="N356" s="56">
        <v>-259485</v>
      </c>
      <c r="O356" s="57">
        <v>3678</v>
      </c>
      <c r="P356" s="58">
        <v>-5.9</v>
      </c>
      <c r="Q356" s="58">
        <v>0.5</v>
      </c>
      <c r="W356" s="55" t="s">
        <v>122</v>
      </c>
      <c r="X356" s="56">
        <v>1110</v>
      </c>
      <c r="Y356" s="57">
        <v>207</v>
      </c>
      <c r="Z356" s="58">
        <v>11.3</v>
      </c>
      <c r="AA356" s="59">
        <v>2.4E-2</v>
      </c>
      <c r="AB356" s="59">
        <v>5.0000000000000001E-3</v>
      </c>
      <c r="AC356" s="56">
        <v>57889</v>
      </c>
      <c r="AD356" s="57">
        <v>1339</v>
      </c>
      <c r="AE356" s="58">
        <v>1.4</v>
      </c>
      <c r="AF356" s="59">
        <v>6.2E-2</v>
      </c>
      <c r="AG356" s="59">
        <v>1E-3</v>
      </c>
      <c r="AH356" s="56">
        <v>-56779</v>
      </c>
      <c r="AI356" s="57">
        <v>1355</v>
      </c>
      <c r="AJ356" s="58">
        <v>-3.8</v>
      </c>
      <c r="AK356" s="58">
        <v>0.5</v>
      </c>
    </row>
    <row r="357" spans="3:37" x14ac:dyDescent="0.2">
      <c r="C357" s="64" t="s">
        <v>159</v>
      </c>
      <c r="D357" s="65">
        <v>42607</v>
      </c>
      <c r="E357" s="66">
        <v>2416</v>
      </c>
      <c r="F357" s="67">
        <v>3.4</v>
      </c>
      <c r="G357" s="68"/>
      <c r="H357" s="68"/>
      <c r="I357" s="65">
        <v>55191</v>
      </c>
      <c r="J357" s="66">
        <v>304</v>
      </c>
      <c r="K357" s="67">
        <v>0.3</v>
      </c>
      <c r="L357" s="68"/>
      <c r="M357" s="68"/>
      <c r="N357" s="65">
        <v>-12584</v>
      </c>
      <c r="O357" s="66">
        <v>2435</v>
      </c>
      <c r="P357" s="72"/>
      <c r="Q357" s="72"/>
      <c r="W357" s="64" t="s">
        <v>159</v>
      </c>
      <c r="X357" s="65">
        <v>42607</v>
      </c>
      <c r="Y357" s="66">
        <v>2416</v>
      </c>
      <c r="Z357" s="67">
        <v>3.4</v>
      </c>
      <c r="AA357" s="68"/>
      <c r="AB357" s="68"/>
      <c r="AC357" s="65">
        <v>50640</v>
      </c>
      <c r="AD357" s="66">
        <v>322</v>
      </c>
      <c r="AE357" s="67">
        <v>0.4</v>
      </c>
      <c r="AF357" s="68"/>
      <c r="AG357" s="68"/>
      <c r="AH357" s="65">
        <v>-8033</v>
      </c>
      <c r="AI357" s="66">
        <v>2438</v>
      </c>
      <c r="AJ357" s="72"/>
      <c r="AK357" s="72"/>
    </row>
    <row r="358" spans="3:37" x14ac:dyDescent="0.2">
      <c r="C358" s="55" t="s">
        <v>160</v>
      </c>
      <c r="D358" s="56">
        <v>59081</v>
      </c>
      <c r="E358" s="57">
        <v>969</v>
      </c>
      <c r="F358" s="58">
        <v>1</v>
      </c>
      <c r="G358" s="59"/>
      <c r="H358" s="59"/>
      <c r="I358" s="56">
        <v>88437</v>
      </c>
      <c r="J358" s="57">
        <v>561</v>
      </c>
      <c r="K358" s="58">
        <v>0.4</v>
      </c>
      <c r="L358" s="59"/>
      <c r="M358" s="59"/>
      <c r="N358" s="56">
        <v>-29356</v>
      </c>
      <c r="O358" s="57">
        <v>1120</v>
      </c>
      <c r="P358" s="63"/>
      <c r="Q358" s="63"/>
      <c r="W358" s="55" t="s">
        <v>160</v>
      </c>
      <c r="X358" s="56">
        <v>59081</v>
      </c>
      <c r="Y358" s="57">
        <v>969</v>
      </c>
      <c r="Z358" s="58">
        <v>1</v>
      </c>
      <c r="AA358" s="59"/>
      <c r="AB358" s="59"/>
      <c r="AC358" s="56">
        <v>75810</v>
      </c>
      <c r="AD358" s="57">
        <v>577</v>
      </c>
      <c r="AE358" s="58">
        <v>0.5</v>
      </c>
      <c r="AF358" s="59"/>
      <c r="AG358" s="59"/>
      <c r="AH358" s="56">
        <v>-16729</v>
      </c>
      <c r="AI358" s="57">
        <v>1128</v>
      </c>
      <c r="AJ358" s="63"/>
      <c r="AK358" s="63"/>
    </row>
    <row r="359" spans="3:37" x14ac:dyDescent="0.2">
      <c r="C359" s="64"/>
      <c r="D359" s="65"/>
      <c r="E359" s="66"/>
      <c r="F359" s="67"/>
      <c r="G359" s="68"/>
      <c r="H359" s="68"/>
      <c r="I359" s="65"/>
      <c r="J359" s="66"/>
      <c r="K359" s="67"/>
      <c r="L359" s="68"/>
      <c r="M359" s="68"/>
      <c r="N359" s="65"/>
      <c r="O359" s="66"/>
      <c r="P359" s="67"/>
      <c r="Q359" s="67"/>
      <c r="W359" s="64"/>
      <c r="X359" s="65"/>
      <c r="Y359" s="66"/>
      <c r="Z359" s="67"/>
      <c r="AA359" s="68"/>
      <c r="AB359" s="68"/>
      <c r="AC359" s="65"/>
      <c r="AD359" s="66"/>
      <c r="AE359" s="67"/>
      <c r="AF359" s="68"/>
      <c r="AG359" s="68"/>
      <c r="AH359" s="65"/>
      <c r="AI359" s="66"/>
      <c r="AJ359" s="67"/>
      <c r="AK359" s="67"/>
    </row>
    <row r="360" spans="3:37" x14ac:dyDescent="0.2">
      <c r="C360" s="55" t="s">
        <v>141</v>
      </c>
      <c r="D360" s="56">
        <v>8029</v>
      </c>
      <c r="E360" s="57">
        <v>466</v>
      </c>
      <c r="F360" s="58">
        <v>3.5</v>
      </c>
      <c r="G360" s="59">
        <v>0.17699999999999999</v>
      </c>
      <c r="H360" s="59">
        <v>0.01</v>
      </c>
      <c r="I360" s="56">
        <v>774198</v>
      </c>
      <c r="J360" s="57">
        <v>4771</v>
      </c>
      <c r="K360" s="58">
        <v>0.4</v>
      </c>
      <c r="L360" s="59">
        <v>0.247</v>
      </c>
      <c r="M360" s="59">
        <v>1E-3</v>
      </c>
      <c r="N360" s="56">
        <v>-766169</v>
      </c>
      <c r="O360" s="57">
        <v>4794</v>
      </c>
      <c r="P360" s="58">
        <v>-7</v>
      </c>
      <c r="Q360" s="58">
        <v>1</v>
      </c>
      <c r="W360" s="55" t="s">
        <v>141</v>
      </c>
      <c r="X360" s="56">
        <v>8029</v>
      </c>
      <c r="Y360" s="57">
        <v>466</v>
      </c>
      <c r="Z360" s="58">
        <v>3.5</v>
      </c>
      <c r="AA360" s="59">
        <v>0.17699999999999999</v>
      </c>
      <c r="AB360" s="59">
        <v>0.01</v>
      </c>
      <c r="AC360" s="56">
        <v>218189</v>
      </c>
      <c r="AD360" s="57">
        <v>2042</v>
      </c>
      <c r="AE360" s="58">
        <v>0.6</v>
      </c>
      <c r="AF360" s="59">
        <v>0.23200000000000001</v>
      </c>
      <c r="AG360" s="59">
        <v>2E-3</v>
      </c>
      <c r="AH360" s="56">
        <v>-210160</v>
      </c>
      <c r="AI360" s="57">
        <v>2095</v>
      </c>
      <c r="AJ360" s="58">
        <v>-5.5</v>
      </c>
      <c r="AK360" s="58">
        <v>1</v>
      </c>
    </row>
    <row r="361" spans="3:37" x14ac:dyDescent="0.2">
      <c r="C361" s="64" t="s">
        <v>142</v>
      </c>
      <c r="D361" s="65">
        <v>2803</v>
      </c>
      <c r="E361" s="66">
        <v>333</v>
      </c>
      <c r="F361" s="67">
        <v>7.2</v>
      </c>
      <c r="G361" s="68">
        <v>6.2E-2</v>
      </c>
      <c r="H361" s="68">
        <v>7.0000000000000001E-3</v>
      </c>
      <c r="I361" s="65">
        <v>377574</v>
      </c>
      <c r="J361" s="66">
        <v>4244</v>
      </c>
      <c r="K361" s="67">
        <v>0.7</v>
      </c>
      <c r="L361" s="68">
        <v>0.121</v>
      </c>
      <c r="M361" s="68">
        <v>1E-3</v>
      </c>
      <c r="N361" s="65">
        <v>-374771</v>
      </c>
      <c r="O361" s="66">
        <v>4257</v>
      </c>
      <c r="P361" s="67">
        <v>-5.9</v>
      </c>
      <c r="Q361" s="67">
        <v>0.7</v>
      </c>
      <c r="W361" s="64" t="s">
        <v>142</v>
      </c>
      <c r="X361" s="65">
        <v>2803</v>
      </c>
      <c r="Y361" s="66">
        <v>333</v>
      </c>
      <c r="Z361" s="67">
        <v>7.2</v>
      </c>
      <c r="AA361" s="68">
        <v>6.2E-2</v>
      </c>
      <c r="AB361" s="68">
        <v>7.0000000000000001E-3</v>
      </c>
      <c r="AC361" s="65">
        <v>102202</v>
      </c>
      <c r="AD361" s="66">
        <v>1717</v>
      </c>
      <c r="AE361" s="67">
        <v>1</v>
      </c>
      <c r="AF361" s="68">
        <v>0.109</v>
      </c>
      <c r="AG361" s="68">
        <v>2E-3</v>
      </c>
      <c r="AH361" s="65">
        <v>-99399</v>
      </c>
      <c r="AI361" s="66">
        <v>1749</v>
      </c>
      <c r="AJ361" s="67">
        <v>-4.7</v>
      </c>
      <c r="AK361" s="67">
        <v>0.8</v>
      </c>
    </row>
    <row r="362" spans="3:37" x14ac:dyDescent="0.2">
      <c r="C362" s="55" t="s">
        <v>143</v>
      </c>
      <c r="D362" s="56">
        <v>5187</v>
      </c>
      <c r="E362" s="57">
        <v>442</v>
      </c>
      <c r="F362" s="58">
        <v>5.2</v>
      </c>
      <c r="G362" s="59">
        <v>0.114</v>
      </c>
      <c r="H362" s="59">
        <v>0.01</v>
      </c>
      <c r="I362" s="56">
        <v>245292</v>
      </c>
      <c r="J362" s="57">
        <v>3112</v>
      </c>
      <c r="K362" s="58">
        <v>0.8</v>
      </c>
      <c r="L362" s="59">
        <v>7.8E-2</v>
      </c>
      <c r="M362" s="59">
        <v>1E-3</v>
      </c>
      <c r="N362" s="56">
        <v>-240105</v>
      </c>
      <c r="O362" s="57">
        <v>3143</v>
      </c>
      <c r="P362" s="58">
        <v>3.6</v>
      </c>
      <c r="Q362" s="58">
        <v>1</v>
      </c>
      <c r="W362" s="55" t="s">
        <v>143</v>
      </c>
      <c r="X362" s="56">
        <v>5187</v>
      </c>
      <c r="Y362" s="57">
        <v>442</v>
      </c>
      <c r="Z362" s="58">
        <v>5.2</v>
      </c>
      <c r="AA362" s="59">
        <v>0.114</v>
      </c>
      <c r="AB362" s="59">
        <v>0.01</v>
      </c>
      <c r="AC362" s="56">
        <v>82854</v>
      </c>
      <c r="AD362" s="57">
        <v>1605</v>
      </c>
      <c r="AE362" s="58">
        <v>1.2</v>
      </c>
      <c r="AF362" s="59">
        <v>8.7999999999999995E-2</v>
      </c>
      <c r="AG362" s="59">
        <v>2E-3</v>
      </c>
      <c r="AH362" s="56">
        <v>-77667</v>
      </c>
      <c r="AI362" s="57">
        <v>1665</v>
      </c>
      <c r="AJ362" s="63">
        <v>2.6</v>
      </c>
      <c r="AK362" s="63">
        <v>1</v>
      </c>
    </row>
    <row r="363" spans="3:37" x14ac:dyDescent="0.2">
      <c r="C363" s="64" t="s">
        <v>144</v>
      </c>
      <c r="D363" s="65">
        <v>2547</v>
      </c>
      <c r="E363" s="66">
        <v>335</v>
      </c>
      <c r="F363" s="67">
        <v>8</v>
      </c>
      <c r="G363" s="68">
        <v>5.6000000000000001E-2</v>
      </c>
      <c r="H363" s="68">
        <v>7.0000000000000001E-3</v>
      </c>
      <c r="I363" s="65">
        <v>131222</v>
      </c>
      <c r="J363" s="66">
        <v>2270</v>
      </c>
      <c r="K363" s="67">
        <v>1.1000000000000001</v>
      </c>
      <c r="L363" s="68">
        <v>4.2000000000000003E-2</v>
      </c>
      <c r="M363" s="68">
        <v>1E-3</v>
      </c>
      <c r="N363" s="65">
        <v>-128675</v>
      </c>
      <c r="O363" s="66">
        <v>2295</v>
      </c>
      <c r="P363" s="72">
        <v>1.4</v>
      </c>
      <c r="Q363" s="72">
        <v>0.7</v>
      </c>
      <c r="W363" s="64" t="s">
        <v>144</v>
      </c>
      <c r="X363" s="65">
        <v>2547</v>
      </c>
      <c r="Y363" s="66">
        <v>335</v>
      </c>
      <c r="Z363" s="67">
        <v>8</v>
      </c>
      <c r="AA363" s="68">
        <v>5.6000000000000001E-2</v>
      </c>
      <c r="AB363" s="68">
        <v>7.0000000000000001E-3</v>
      </c>
      <c r="AC363" s="65">
        <v>42734</v>
      </c>
      <c r="AD363" s="66">
        <v>1393</v>
      </c>
      <c r="AE363" s="67">
        <v>2</v>
      </c>
      <c r="AF363" s="68">
        <v>4.5999999999999999E-2</v>
      </c>
      <c r="AG363" s="68">
        <v>1E-3</v>
      </c>
      <c r="AH363" s="65">
        <v>-40187</v>
      </c>
      <c r="AI363" s="66">
        <v>1433</v>
      </c>
      <c r="AJ363" s="72">
        <v>1</v>
      </c>
      <c r="AK363" s="72">
        <v>0.7</v>
      </c>
    </row>
    <row r="364" spans="3:37" x14ac:dyDescent="0.2">
      <c r="C364" s="55" t="s">
        <v>145</v>
      </c>
      <c r="D364" s="56">
        <v>16010</v>
      </c>
      <c r="E364" s="57">
        <v>691</v>
      </c>
      <c r="F364" s="58">
        <v>2.6</v>
      </c>
      <c r="G364" s="59">
        <v>0.35199999999999998</v>
      </c>
      <c r="H364" s="59">
        <v>1.4999999999999999E-2</v>
      </c>
      <c r="I364" s="56">
        <v>637568</v>
      </c>
      <c r="J364" s="57">
        <v>5281</v>
      </c>
      <c r="K364" s="58">
        <v>0.5</v>
      </c>
      <c r="L364" s="59">
        <v>0.20399999999999999</v>
      </c>
      <c r="M364" s="59">
        <v>2E-3</v>
      </c>
      <c r="N364" s="56">
        <v>-621558</v>
      </c>
      <c r="O364" s="57">
        <v>5326</v>
      </c>
      <c r="P364" s="58">
        <v>14.8</v>
      </c>
      <c r="Q364" s="58">
        <v>1.5</v>
      </c>
      <c r="W364" s="55" t="s">
        <v>145</v>
      </c>
      <c r="X364" s="56">
        <v>16010</v>
      </c>
      <c r="Y364" s="57">
        <v>691</v>
      </c>
      <c r="Z364" s="58">
        <v>2.6</v>
      </c>
      <c r="AA364" s="59">
        <v>0.35199999999999998</v>
      </c>
      <c r="AB364" s="59">
        <v>1.4999999999999999E-2</v>
      </c>
      <c r="AC364" s="56">
        <v>224967</v>
      </c>
      <c r="AD364" s="57">
        <v>2504</v>
      </c>
      <c r="AE364" s="58">
        <v>0.7</v>
      </c>
      <c r="AF364" s="59">
        <v>0.24</v>
      </c>
      <c r="AG364" s="59">
        <v>3.0000000000000001E-3</v>
      </c>
      <c r="AH364" s="56">
        <v>-208957</v>
      </c>
      <c r="AI364" s="57">
        <v>2598</v>
      </c>
      <c r="AJ364" s="58">
        <v>11.2</v>
      </c>
      <c r="AK364" s="58">
        <v>1.5</v>
      </c>
    </row>
    <row r="365" spans="3:37" x14ac:dyDescent="0.2">
      <c r="C365" s="64"/>
      <c r="D365" s="65"/>
      <c r="E365" s="66"/>
      <c r="F365" s="67"/>
      <c r="G365" s="68"/>
      <c r="H365" s="68"/>
      <c r="I365" s="65"/>
      <c r="J365" s="66"/>
      <c r="K365" s="67"/>
      <c r="L365" s="68"/>
      <c r="M365" s="68"/>
      <c r="N365" s="65"/>
      <c r="O365" s="66"/>
      <c r="P365" s="67"/>
      <c r="Q365" s="67"/>
      <c r="W365" s="64"/>
      <c r="X365" s="65"/>
      <c r="Y365" s="66"/>
      <c r="Z365" s="67"/>
      <c r="AA365" s="68"/>
      <c r="AB365" s="68"/>
      <c r="AC365" s="65"/>
      <c r="AD365" s="66"/>
      <c r="AE365" s="67"/>
      <c r="AF365" s="68"/>
      <c r="AG365" s="68"/>
      <c r="AH365" s="65"/>
      <c r="AI365" s="66"/>
      <c r="AJ365" s="67"/>
      <c r="AK365" s="67"/>
    </row>
    <row r="366" spans="3:37" x14ac:dyDescent="0.2">
      <c r="C366" s="55" t="s">
        <v>146</v>
      </c>
      <c r="D366" s="56">
        <v>26193</v>
      </c>
      <c r="E366" s="57">
        <v>719</v>
      </c>
      <c r="F366" s="58">
        <v>1.7</v>
      </c>
      <c r="G366" s="59">
        <v>1</v>
      </c>
      <c r="H366" s="59"/>
      <c r="I366" s="56">
        <v>1870015</v>
      </c>
      <c r="J366" s="57">
        <v>7664</v>
      </c>
      <c r="K366" s="58">
        <v>0.2</v>
      </c>
      <c r="L366" s="59">
        <v>1</v>
      </c>
      <c r="M366" s="59"/>
      <c r="N366" s="56">
        <v>-1843822</v>
      </c>
      <c r="O366" s="57">
        <v>7698</v>
      </c>
      <c r="P366" s="63">
        <v>0</v>
      </c>
      <c r="Q366" s="63">
        <v>0</v>
      </c>
      <c r="W366" s="55" t="s">
        <v>146</v>
      </c>
      <c r="X366" s="56">
        <v>26193</v>
      </c>
      <c r="Y366" s="57">
        <v>719</v>
      </c>
      <c r="Z366" s="58">
        <v>1.7</v>
      </c>
      <c r="AA366" s="59">
        <v>1</v>
      </c>
      <c r="AB366" s="59"/>
      <c r="AC366" s="56">
        <v>587692</v>
      </c>
      <c r="AD366" s="57">
        <v>3300</v>
      </c>
      <c r="AE366" s="58">
        <v>0.3</v>
      </c>
      <c r="AF366" s="59">
        <v>1</v>
      </c>
      <c r="AG366" s="59"/>
      <c r="AH366" s="56">
        <v>-561499</v>
      </c>
      <c r="AI366" s="57">
        <v>3377</v>
      </c>
      <c r="AJ366" s="63">
        <v>0</v>
      </c>
      <c r="AK366" s="63">
        <v>0</v>
      </c>
    </row>
    <row r="367" spans="3:37" x14ac:dyDescent="0.2">
      <c r="C367" s="64" t="s">
        <v>147</v>
      </c>
      <c r="D367" s="65">
        <v>3051</v>
      </c>
      <c r="E367" s="66">
        <v>383</v>
      </c>
      <c r="F367" s="67">
        <v>7.6</v>
      </c>
      <c r="G367" s="68">
        <v>0.11700000000000001</v>
      </c>
      <c r="H367" s="68">
        <v>1.4E-2</v>
      </c>
      <c r="I367" s="65">
        <v>127241</v>
      </c>
      <c r="J367" s="66">
        <v>2062</v>
      </c>
      <c r="K367" s="67">
        <v>1</v>
      </c>
      <c r="L367" s="68">
        <v>6.8000000000000005E-2</v>
      </c>
      <c r="M367" s="68">
        <v>1E-3</v>
      </c>
      <c r="N367" s="65">
        <v>-124190</v>
      </c>
      <c r="O367" s="66">
        <v>2097</v>
      </c>
      <c r="P367" s="67">
        <v>4.9000000000000004</v>
      </c>
      <c r="Q367" s="67">
        <v>1.4</v>
      </c>
      <c r="W367" s="64" t="s">
        <v>147</v>
      </c>
      <c r="X367" s="65">
        <v>3051</v>
      </c>
      <c r="Y367" s="66">
        <v>383</v>
      </c>
      <c r="Z367" s="67">
        <v>7.6</v>
      </c>
      <c r="AA367" s="68">
        <v>0.11700000000000001</v>
      </c>
      <c r="AB367" s="68">
        <v>1.4E-2</v>
      </c>
      <c r="AC367" s="65">
        <v>40701</v>
      </c>
      <c r="AD367" s="66">
        <v>1072</v>
      </c>
      <c r="AE367" s="67">
        <v>1.6</v>
      </c>
      <c r="AF367" s="68">
        <v>6.9000000000000006E-2</v>
      </c>
      <c r="AG367" s="68">
        <v>2E-3</v>
      </c>
      <c r="AH367" s="65">
        <v>-37650</v>
      </c>
      <c r="AI367" s="66">
        <v>1138</v>
      </c>
      <c r="AJ367" s="67">
        <v>4.8</v>
      </c>
      <c r="AK367" s="67">
        <v>1.4</v>
      </c>
    </row>
    <row r="368" spans="3:37" x14ac:dyDescent="0.2">
      <c r="C368" s="55" t="s">
        <v>114</v>
      </c>
      <c r="D368" s="56">
        <v>1868</v>
      </c>
      <c r="E368" s="57">
        <v>303</v>
      </c>
      <c r="F368" s="58">
        <v>9.9</v>
      </c>
      <c r="G368" s="59">
        <v>7.0999999999999994E-2</v>
      </c>
      <c r="H368" s="59">
        <v>1.0999999999999999E-2</v>
      </c>
      <c r="I368" s="56">
        <v>88604</v>
      </c>
      <c r="J368" s="57">
        <v>2236</v>
      </c>
      <c r="K368" s="58">
        <v>1.5</v>
      </c>
      <c r="L368" s="59">
        <v>4.7E-2</v>
      </c>
      <c r="M368" s="59">
        <v>1E-3</v>
      </c>
      <c r="N368" s="56">
        <v>-86736</v>
      </c>
      <c r="O368" s="57">
        <v>2256</v>
      </c>
      <c r="P368" s="63">
        <v>2.4</v>
      </c>
      <c r="Q368" s="63">
        <v>1.1000000000000001</v>
      </c>
      <c r="W368" s="55" t="s">
        <v>114</v>
      </c>
      <c r="X368" s="56">
        <v>1868</v>
      </c>
      <c r="Y368" s="57">
        <v>303</v>
      </c>
      <c r="Z368" s="58">
        <v>9.9</v>
      </c>
      <c r="AA368" s="59">
        <v>7.0999999999999994E-2</v>
      </c>
      <c r="AB368" s="59">
        <v>1.0999999999999999E-2</v>
      </c>
      <c r="AC368" s="56">
        <v>32613</v>
      </c>
      <c r="AD368" s="57">
        <v>1251</v>
      </c>
      <c r="AE368" s="58">
        <v>2.2999999999999998</v>
      </c>
      <c r="AF368" s="59">
        <v>5.5E-2</v>
      </c>
      <c r="AG368" s="59">
        <v>2E-3</v>
      </c>
      <c r="AH368" s="56">
        <v>-30745</v>
      </c>
      <c r="AI368" s="57">
        <v>1287</v>
      </c>
      <c r="AJ368" s="63">
        <v>1.6</v>
      </c>
      <c r="AK368" s="63">
        <v>1.2</v>
      </c>
    </row>
    <row r="369" spans="3:37" x14ac:dyDescent="0.2">
      <c r="C369" s="64" t="s">
        <v>115</v>
      </c>
      <c r="D369" s="65">
        <v>3983</v>
      </c>
      <c r="E369" s="66">
        <v>427</v>
      </c>
      <c r="F369" s="67">
        <v>6.5</v>
      </c>
      <c r="G369" s="68">
        <v>0.152</v>
      </c>
      <c r="H369" s="68">
        <v>1.6E-2</v>
      </c>
      <c r="I369" s="65">
        <v>186650</v>
      </c>
      <c r="J369" s="66">
        <v>2829</v>
      </c>
      <c r="K369" s="67">
        <v>0.9</v>
      </c>
      <c r="L369" s="68">
        <v>0.1</v>
      </c>
      <c r="M369" s="68">
        <v>1E-3</v>
      </c>
      <c r="N369" s="65">
        <v>-182667</v>
      </c>
      <c r="O369" s="66">
        <v>2861</v>
      </c>
      <c r="P369" s="67">
        <v>5.2</v>
      </c>
      <c r="Q369" s="67">
        <v>1.6</v>
      </c>
      <c r="W369" s="64" t="s">
        <v>115</v>
      </c>
      <c r="X369" s="65">
        <v>3983</v>
      </c>
      <c r="Y369" s="66">
        <v>427</v>
      </c>
      <c r="Z369" s="67">
        <v>6.5</v>
      </c>
      <c r="AA369" s="68">
        <v>0.152</v>
      </c>
      <c r="AB369" s="68">
        <v>1.6E-2</v>
      </c>
      <c r="AC369" s="65">
        <v>64754</v>
      </c>
      <c r="AD369" s="66">
        <v>1719</v>
      </c>
      <c r="AE369" s="67">
        <v>1.6</v>
      </c>
      <c r="AF369" s="68">
        <v>0.11</v>
      </c>
      <c r="AG369" s="68">
        <v>3.0000000000000001E-3</v>
      </c>
      <c r="AH369" s="65">
        <v>-60771</v>
      </c>
      <c r="AI369" s="66">
        <v>1771</v>
      </c>
      <c r="AJ369" s="72">
        <v>4.2</v>
      </c>
      <c r="AK369" s="72">
        <v>1.6</v>
      </c>
    </row>
    <row r="370" spans="3:37" x14ac:dyDescent="0.2">
      <c r="C370" s="55" t="s">
        <v>116</v>
      </c>
      <c r="D370" s="56">
        <v>2900</v>
      </c>
      <c r="E370" s="57">
        <v>341</v>
      </c>
      <c r="F370" s="58">
        <v>7.1</v>
      </c>
      <c r="G370" s="59">
        <v>0.111</v>
      </c>
      <c r="H370" s="59">
        <v>1.2999999999999999E-2</v>
      </c>
      <c r="I370" s="56">
        <v>171172</v>
      </c>
      <c r="J370" s="57">
        <v>3047</v>
      </c>
      <c r="K370" s="58">
        <v>1.1000000000000001</v>
      </c>
      <c r="L370" s="59">
        <v>9.1999999999999998E-2</v>
      </c>
      <c r="M370" s="59">
        <v>2E-3</v>
      </c>
      <c r="N370" s="56">
        <v>-168272</v>
      </c>
      <c r="O370" s="57">
        <v>3066</v>
      </c>
      <c r="P370" s="63">
        <v>1.9</v>
      </c>
      <c r="Q370" s="63">
        <v>1.3</v>
      </c>
      <c r="W370" s="55" t="s">
        <v>116</v>
      </c>
      <c r="X370" s="56">
        <v>2900</v>
      </c>
      <c r="Y370" s="57">
        <v>341</v>
      </c>
      <c r="Z370" s="58">
        <v>7.1</v>
      </c>
      <c r="AA370" s="59">
        <v>0.111</v>
      </c>
      <c r="AB370" s="59">
        <v>1.2999999999999999E-2</v>
      </c>
      <c r="AC370" s="56">
        <v>57212</v>
      </c>
      <c r="AD370" s="57">
        <v>1562</v>
      </c>
      <c r="AE370" s="58">
        <v>1.7</v>
      </c>
      <c r="AF370" s="59">
        <v>9.7000000000000003E-2</v>
      </c>
      <c r="AG370" s="59">
        <v>3.0000000000000001E-3</v>
      </c>
      <c r="AH370" s="56">
        <v>-54312</v>
      </c>
      <c r="AI370" s="57">
        <v>1599</v>
      </c>
      <c r="AJ370" s="63">
        <v>1.4</v>
      </c>
      <c r="AK370" s="63">
        <v>1.3</v>
      </c>
    </row>
    <row r="371" spans="3:37" x14ac:dyDescent="0.2">
      <c r="C371" s="64" t="s">
        <v>117</v>
      </c>
      <c r="D371" s="65">
        <v>3825</v>
      </c>
      <c r="E371" s="66">
        <v>411</v>
      </c>
      <c r="F371" s="67">
        <v>6.5</v>
      </c>
      <c r="G371" s="68">
        <v>0.14599999999999999</v>
      </c>
      <c r="H371" s="68">
        <v>1.4999999999999999E-2</v>
      </c>
      <c r="I371" s="65">
        <v>217959</v>
      </c>
      <c r="J371" s="66">
        <v>3078</v>
      </c>
      <c r="K371" s="67">
        <v>0.9</v>
      </c>
      <c r="L371" s="68">
        <v>0.11700000000000001</v>
      </c>
      <c r="M371" s="68">
        <v>2E-3</v>
      </c>
      <c r="N371" s="65">
        <v>-214134</v>
      </c>
      <c r="O371" s="66">
        <v>3105</v>
      </c>
      <c r="P371" s="72">
        <v>2.9</v>
      </c>
      <c r="Q371" s="72">
        <v>1.5</v>
      </c>
      <c r="W371" s="64" t="s">
        <v>117</v>
      </c>
      <c r="X371" s="65">
        <v>3825</v>
      </c>
      <c r="Y371" s="66">
        <v>411</v>
      </c>
      <c r="Z371" s="67">
        <v>6.5</v>
      </c>
      <c r="AA371" s="68">
        <v>0.14599999999999999</v>
      </c>
      <c r="AB371" s="68">
        <v>1.4999999999999999E-2</v>
      </c>
      <c r="AC371" s="65">
        <v>71595</v>
      </c>
      <c r="AD371" s="66">
        <v>1635</v>
      </c>
      <c r="AE371" s="67">
        <v>1.4</v>
      </c>
      <c r="AF371" s="68">
        <v>0.122</v>
      </c>
      <c r="AG371" s="68">
        <v>3.0000000000000001E-3</v>
      </c>
      <c r="AH371" s="65">
        <v>-67770</v>
      </c>
      <c r="AI371" s="66">
        <v>1686</v>
      </c>
      <c r="AJ371" s="72">
        <v>2.4</v>
      </c>
      <c r="AK371" s="72">
        <v>1.5</v>
      </c>
    </row>
    <row r="372" spans="3:37" x14ac:dyDescent="0.2">
      <c r="C372" s="55" t="s">
        <v>118</v>
      </c>
      <c r="D372" s="56">
        <v>4469</v>
      </c>
      <c r="E372" s="57">
        <v>432</v>
      </c>
      <c r="F372" s="58">
        <v>5.9</v>
      </c>
      <c r="G372" s="59">
        <v>0.17100000000000001</v>
      </c>
      <c r="H372" s="59">
        <v>1.6E-2</v>
      </c>
      <c r="I372" s="56">
        <v>290913</v>
      </c>
      <c r="J372" s="57">
        <v>3261</v>
      </c>
      <c r="K372" s="58">
        <v>0.7</v>
      </c>
      <c r="L372" s="59">
        <v>0.156</v>
      </c>
      <c r="M372" s="59">
        <v>2E-3</v>
      </c>
      <c r="N372" s="56">
        <v>-286444</v>
      </c>
      <c r="O372" s="57">
        <v>3289</v>
      </c>
      <c r="P372" s="63">
        <v>1.5</v>
      </c>
      <c r="Q372" s="63">
        <v>1.6</v>
      </c>
      <c r="W372" s="55" t="s">
        <v>118</v>
      </c>
      <c r="X372" s="56">
        <v>4469</v>
      </c>
      <c r="Y372" s="57">
        <v>432</v>
      </c>
      <c r="Z372" s="58">
        <v>5.9</v>
      </c>
      <c r="AA372" s="59">
        <v>0.17100000000000001</v>
      </c>
      <c r="AB372" s="59">
        <v>1.6E-2</v>
      </c>
      <c r="AC372" s="56">
        <v>94111</v>
      </c>
      <c r="AD372" s="57">
        <v>1722</v>
      </c>
      <c r="AE372" s="58">
        <v>1.1000000000000001</v>
      </c>
      <c r="AF372" s="59">
        <v>0.16</v>
      </c>
      <c r="AG372" s="59">
        <v>3.0000000000000001E-3</v>
      </c>
      <c r="AH372" s="56">
        <v>-89642</v>
      </c>
      <c r="AI372" s="57">
        <v>1775</v>
      </c>
      <c r="AJ372" s="63">
        <v>1.1000000000000001</v>
      </c>
      <c r="AK372" s="63">
        <v>1.6</v>
      </c>
    </row>
    <row r="373" spans="3:37" x14ac:dyDescent="0.2">
      <c r="C373" s="64" t="s">
        <v>119</v>
      </c>
      <c r="D373" s="65">
        <v>2292</v>
      </c>
      <c r="E373" s="66">
        <v>309</v>
      </c>
      <c r="F373" s="67">
        <v>8.1999999999999993</v>
      </c>
      <c r="G373" s="68">
        <v>8.7999999999999995E-2</v>
      </c>
      <c r="H373" s="68">
        <v>1.2E-2</v>
      </c>
      <c r="I373" s="65">
        <v>210731</v>
      </c>
      <c r="J373" s="66">
        <v>2675</v>
      </c>
      <c r="K373" s="67">
        <v>0.8</v>
      </c>
      <c r="L373" s="68">
        <v>0.113</v>
      </c>
      <c r="M373" s="68">
        <v>1E-3</v>
      </c>
      <c r="N373" s="65">
        <v>-208439</v>
      </c>
      <c r="O373" s="66">
        <v>2693</v>
      </c>
      <c r="P373" s="72">
        <v>-2.6</v>
      </c>
      <c r="Q373" s="72">
        <v>1.2</v>
      </c>
      <c r="W373" s="64" t="s">
        <v>119</v>
      </c>
      <c r="X373" s="65">
        <v>2292</v>
      </c>
      <c r="Y373" s="66">
        <v>309</v>
      </c>
      <c r="Z373" s="67">
        <v>8.1999999999999993</v>
      </c>
      <c r="AA373" s="68">
        <v>8.7999999999999995E-2</v>
      </c>
      <c r="AB373" s="68">
        <v>1.2E-2</v>
      </c>
      <c r="AC373" s="65">
        <v>66047</v>
      </c>
      <c r="AD373" s="66">
        <v>1463</v>
      </c>
      <c r="AE373" s="67">
        <v>1.3</v>
      </c>
      <c r="AF373" s="68">
        <v>0.112</v>
      </c>
      <c r="AG373" s="68">
        <v>2E-3</v>
      </c>
      <c r="AH373" s="65">
        <v>-63755</v>
      </c>
      <c r="AI373" s="66">
        <v>1495</v>
      </c>
      <c r="AJ373" s="72">
        <v>-2.5</v>
      </c>
      <c r="AK373" s="72">
        <v>1.2</v>
      </c>
    </row>
    <row r="374" spans="3:37" x14ac:dyDescent="0.2">
      <c r="C374" s="55" t="s">
        <v>120</v>
      </c>
      <c r="D374" s="56">
        <v>2535</v>
      </c>
      <c r="E374" s="57">
        <v>312</v>
      </c>
      <c r="F374" s="58">
        <v>7.5</v>
      </c>
      <c r="G374" s="59">
        <v>9.7000000000000003E-2</v>
      </c>
      <c r="H374" s="59">
        <v>1.2E-2</v>
      </c>
      <c r="I374" s="56">
        <v>269238</v>
      </c>
      <c r="J374" s="57">
        <v>3642</v>
      </c>
      <c r="K374" s="58">
        <v>0.8</v>
      </c>
      <c r="L374" s="59">
        <v>0.14399999999999999</v>
      </c>
      <c r="M374" s="59">
        <v>2E-3</v>
      </c>
      <c r="N374" s="56">
        <v>-266703</v>
      </c>
      <c r="O374" s="57">
        <v>3655</v>
      </c>
      <c r="P374" s="58">
        <v>-4.7</v>
      </c>
      <c r="Q374" s="58">
        <v>1.2</v>
      </c>
      <c r="W374" s="55" t="s">
        <v>120</v>
      </c>
      <c r="X374" s="56">
        <v>2535</v>
      </c>
      <c r="Y374" s="57">
        <v>312</v>
      </c>
      <c r="Z374" s="58">
        <v>7.5</v>
      </c>
      <c r="AA374" s="59">
        <v>9.7000000000000003E-2</v>
      </c>
      <c r="AB374" s="59">
        <v>1.2E-2</v>
      </c>
      <c r="AC374" s="56">
        <v>80336</v>
      </c>
      <c r="AD374" s="57">
        <v>1681</v>
      </c>
      <c r="AE374" s="58">
        <v>1.3</v>
      </c>
      <c r="AF374" s="59">
        <v>0.13700000000000001</v>
      </c>
      <c r="AG374" s="59">
        <v>3.0000000000000001E-3</v>
      </c>
      <c r="AH374" s="56">
        <v>-77801</v>
      </c>
      <c r="AI374" s="57">
        <v>1710</v>
      </c>
      <c r="AJ374" s="58">
        <v>-4</v>
      </c>
      <c r="AK374" s="58">
        <v>1.2</v>
      </c>
    </row>
    <row r="375" spans="3:37" x14ac:dyDescent="0.2">
      <c r="C375" s="64" t="s">
        <v>121</v>
      </c>
      <c r="D375" s="65">
        <v>748</v>
      </c>
      <c r="E375" s="66">
        <v>174</v>
      </c>
      <c r="F375" s="67">
        <v>14.1</v>
      </c>
      <c r="G375" s="68">
        <v>2.9000000000000001E-2</v>
      </c>
      <c r="H375" s="68">
        <v>7.0000000000000001E-3</v>
      </c>
      <c r="I375" s="65">
        <v>127881</v>
      </c>
      <c r="J375" s="66">
        <v>2714</v>
      </c>
      <c r="K375" s="67">
        <v>1.3</v>
      </c>
      <c r="L375" s="68">
        <v>6.8000000000000005E-2</v>
      </c>
      <c r="M375" s="68">
        <v>1E-3</v>
      </c>
      <c r="N375" s="65">
        <v>-127133</v>
      </c>
      <c r="O375" s="66">
        <v>2720</v>
      </c>
      <c r="P375" s="67">
        <v>-3.9</v>
      </c>
      <c r="Q375" s="67">
        <v>0.7</v>
      </c>
      <c r="W375" s="64" t="s">
        <v>121</v>
      </c>
      <c r="X375" s="65">
        <v>748</v>
      </c>
      <c r="Y375" s="66">
        <v>174</v>
      </c>
      <c r="Z375" s="67">
        <v>14.1</v>
      </c>
      <c r="AA375" s="68">
        <v>2.9000000000000001E-2</v>
      </c>
      <c r="AB375" s="68">
        <v>7.0000000000000001E-3</v>
      </c>
      <c r="AC375" s="65">
        <v>36489</v>
      </c>
      <c r="AD375" s="66">
        <v>1140</v>
      </c>
      <c r="AE375" s="67">
        <v>1.9</v>
      </c>
      <c r="AF375" s="68">
        <v>6.2E-2</v>
      </c>
      <c r="AG375" s="68">
        <v>2E-3</v>
      </c>
      <c r="AH375" s="65">
        <v>-35741</v>
      </c>
      <c r="AI375" s="66">
        <v>1153</v>
      </c>
      <c r="AJ375" s="67">
        <v>-3.3</v>
      </c>
      <c r="AK375" s="67">
        <v>0.7</v>
      </c>
    </row>
    <row r="376" spans="3:37" x14ac:dyDescent="0.2">
      <c r="C376" s="55" t="s">
        <v>122</v>
      </c>
      <c r="D376" s="56">
        <v>522</v>
      </c>
      <c r="E376" s="57">
        <v>138</v>
      </c>
      <c r="F376" s="58">
        <v>16.100000000000001</v>
      </c>
      <c r="G376" s="59">
        <v>0.02</v>
      </c>
      <c r="H376" s="59">
        <v>5.0000000000000001E-3</v>
      </c>
      <c r="I376" s="56">
        <v>179626</v>
      </c>
      <c r="J376" s="57">
        <v>2974</v>
      </c>
      <c r="K376" s="58">
        <v>1</v>
      </c>
      <c r="L376" s="59">
        <v>9.6000000000000002E-2</v>
      </c>
      <c r="M376" s="59">
        <v>1E-3</v>
      </c>
      <c r="N376" s="56">
        <v>-179104</v>
      </c>
      <c r="O376" s="57">
        <v>2977</v>
      </c>
      <c r="P376" s="58">
        <v>-7.6</v>
      </c>
      <c r="Q376" s="58">
        <v>0.5</v>
      </c>
      <c r="W376" s="55" t="s">
        <v>122</v>
      </c>
      <c r="X376" s="56">
        <v>522</v>
      </c>
      <c r="Y376" s="57">
        <v>138</v>
      </c>
      <c r="Z376" s="58">
        <v>16.100000000000001</v>
      </c>
      <c r="AA376" s="59">
        <v>0.02</v>
      </c>
      <c r="AB376" s="59">
        <v>5.0000000000000001E-3</v>
      </c>
      <c r="AC376" s="56">
        <v>43834</v>
      </c>
      <c r="AD376" s="57">
        <v>1107</v>
      </c>
      <c r="AE376" s="58">
        <v>1.5</v>
      </c>
      <c r="AF376" s="59">
        <v>7.4999999999999997E-2</v>
      </c>
      <c r="AG376" s="59">
        <v>2E-3</v>
      </c>
      <c r="AH376" s="56">
        <v>-43312</v>
      </c>
      <c r="AI376" s="57">
        <v>1116</v>
      </c>
      <c r="AJ376" s="58">
        <v>-5.5</v>
      </c>
      <c r="AK376" s="58">
        <v>0.6</v>
      </c>
    </row>
    <row r="377" spans="3:37" x14ac:dyDescent="0.2">
      <c r="C377" s="64" t="s">
        <v>161</v>
      </c>
      <c r="D377" s="65">
        <v>39903</v>
      </c>
      <c r="E377" s="66">
        <v>2878</v>
      </c>
      <c r="F377" s="67">
        <v>4.4000000000000004</v>
      </c>
      <c r="G377" s="68"/>
      <c r="H377" s="68"/>
      <c r="I377" s="65">
        <v>61343</v>
      </c>
      <c r="J377" s="66">
        <v>408</v>
      </c>
      <c r="K377" s="67">
        <v>0.4</v>
      </c>
      <c r="L377" s="68"/>
      <c r="M377" s="68"/>
      <c r="N377" s="65">
        <v>-21440</v>
      </c>
      <c r="O377" s="66">
        <v>2907</v>
      </c>
      <c r="P377" s="72"/>
      <c r="Q377" s="72"/>
      <c r="W377" s="64" t="s">
        <v>161</v>
      </c>
      <c r="X377" s="65">
        <v>39903</v>
      </c>
      <c r="Y377" s="66">
        <v>2878</v>
      </c>
      <c r="Z377" s="67">
        <v>4.4000000000000004</v>
      </c>
      <c r="AA377" s="68"/>
      <c r="AB377" s="68"/>
      <c r="AC377" s="65">
        <v>56404</v>
      </c>
      <c r="AD377" s="66">
        <v>637</v>
      </c>
      <c r="AE377" s="67">
        <v>0.7</v>
      </c>
      <c r="AF377" s="68"/>
      <c r="AG377" s="68"/>
      <c r="AH377" s="65">
        <v>-16501</v>
      </c>
      <c r="AI377" s="66">
        <v>2948</v>
      </c>
      <c r="AJ377" s="72"/>
      <c r="AK377" s="72"/>
    </row>
    <row r="378" spans="3:37" x14ac:dyDescent="0.2">
      <c r="C378" s="55"/>
      <c r="D378" s="56"/>
      <c r="E378" s="57"/>
      <c r="F378" s="58"/>
      <c r="G378" s="59"/>
      <c r="H378" s="59"/>
      <c r="I378" s="56"/>
      <c r="J378" s="57"/>
      <c r="K378" s="58"/>
      <c r="L378" s="59"/>
      <c r="M378" s="59"/>
      <c r="N378" s="56"/>
      <c r="O378" s="57"/>
      <c r="P378" s="58"/>
      <c r="Q378" s="58"/>
      <c r="W378" s="55"/>
      <c r="X378" s="56"/>
      <c r="Y378" s="57"/>
      <c r="Z378" s="58"/>
      <c r="AA378" s="59"/>
      <c r="AB378" s="59"/>
      <c r="AC378" s="56"/>
      <c r="AD378" s="57"/>
      <c r="AE378" s="58"/>
      <c r="AF378" s="59"/>
      <c r="AG378" s="59"/>
      <c r="AH378" s="56"/>
      <c r="AI378" s="57"/>
      <c r="AJ378" s="58"/>
      <c r="AK378" s="58"/>
    </row>
    <row r="379" spans="3:37" x14ac:dyDescent="0.2">
      <c r="C379" s="64" t="s">
        <v>137</v>
      </c>
      <c r="D379" s="65">
        <v>19270</v>
      </c>
      <c r="E379" s="66">
        <v>691</v>
      </c>
      <c r="F379" s="67">
        <v>2.2000000000000002</v>
      </c>
      <c r="G379" s="68">
        <v>1</v>
      </c>
      <c r="H379" s="68"/>
      <c r="I379" s="65">
        <v>1258231</v>
      </c>
      <c r="J379" s="66">
        <v>6406</v>
      </c>
      <c r="K379" s="67">
        <v>0.3</v>
      </c>
      <c r="L379" s="68">
        <v>1</v>
      </c>
      <c r="M379" s="68"/>
      <c r="N379" s="65">
        <v>-1238961</v>
      </c>
      <c r="O379" s="66">
        <v>6443</v>
      </c>
      <c r="P379" s="72">
        <v>0</v>
      </c>
      <c r="Q379" s="72">
        <v>0</v>
      </c>
      <c r="W379" s="64" t="s">
        <v>137</v>
      </c>
      <c r="X379" s="65">
        <v>19270</v>
      </c>
      <c r="Y379" s="66">
        <v>691</v>
      </c>
      <c r="Z379" s="67">
        <v>2.2000000000000002</v>
      </c>
      <c r="AA379" s="68">
        <v>1</v>
      </c>
      <c r="AB379" s="68"/>
      <c r="AC379" s="65">
        <v>351111</v>
      </c>
      <c r="AD379" s="66">
        <v>2993</v>
      </c>
      <c r="AE379" s="67">
        <v>0.5</v>
      </c>
      <c r="AF379" s="68">
        <v>1</v>
      </c>
      <c r="AG379" s="68"/>
      <c r="AH379" s="65">
        <v>-331841</v>
      </c>
      <c r="AI379" s="66">
        <v>3072</v>
      </c>
      <c r="AJ379" s="72">
        <v>0</v>
      </c>
      <c r="AK379" s="72">
        <v>0</v>
      </c>
    </row>
    <row r="380" spans="3:37" x14ac:dyDescent="0.2">
      <c r="C380" s="55" t="s">
        <v>162</v>
      </c>
      <c r="D380" s="56">
        <v>41213</v>
      </c>
      <c r="E380" s="57">
        <v>3980</v>
      </c>
      <c r="F380" s="58">
        <v>5.9</v>
      </c>
      <c r="G380" s="59"/>
      <c r="H380" s="59"/>
      <c r="I380" s="56">
        <v>42520</v>
      </c>
      <c r="J380" s="57">
        <v>501</v>
      </c>
      <c r="K380" s="58">
        <v>0.7</v>
      </c>
      <c r="L380" s="59"/>
      <c r="M380" s="59"/>
      <c r="N380" s="60">
        <v>-1307</v>
      </c>
      <c r="O380" s="61">
        <v>4011</v>
      </c>
      <c r="P380" s="63"/>
      <c r="Q380" s="63"/>
      <c r="W380" s="55" t="s">
        <v>162</v>
      </c>
      <c r="X380" s="56">
        <v>41213</v>
      </c>
      <c r="Y380" s="57">
        <v>3980</v>
      </c>
      <c r="Z380" s="58">
        <v>5.9</v>
      </c>
      <c r="AA380" s="59"/>
      <c r="AB380" s="59"/>
      <c r="AC380" s="56">
        <v>37323</v>
      </c>
      <c r="AD380" s="57">
        <v>546</v>
      </c>
      <c r="AE380" s="58">
        <v>0.9</v>
      </c>
      <c r="AF380" s="59"/>
      <c r="AG380" s="59"/>
      <c r="AH380" s="60">
        <v>3890</v>
      </c>
      <c r="AI380" s="61">
        <v>4017</v>
      </c>
      <c r="AJ380" s="63"/>
      <c r="AK380" s="63"/>
    </row>
    <row r="381" spans="3:37" x14ac:dyDescent="0.2">
      <c r="C381" s="64"/>
      <c r="D381" s="65"/>
      <c r="E381" s="66"/>
      <c r="F381" s="67"/>
      <c r="G381" s="68"/>
      <c r="H381" s="68"/>
      <c r="I381" s="65"/>
      <c r="J381" s="66"/>
      <c r="K381" s="67"/>
      <c r="L381" s="68"/>
      <c r="M381" s="68"/>
      <c r="N381" s="65"/>
      <c r="O381" s="66"/>
      <c r="P381" s="67"/>
      <c r="Q381" s="67"/>
      <c r="W381" s="64"/>
      <c r="X381" s="65"/>
      <c r="Y381" s="66"/>
      <c r="Z381" s="67"/>
      <c r="AA381" s="68"/>
      <c r="AB381" s="68"/>
      <c r="AC381" s="65"/>
      <c r="AD381" s="66"/>
      <c r="AE381" s="67"/>
      <c r="AF381" s="68"/>
      <c r="AG381" s="68"/>
      <c r="AH381" s="65"/>
      <c r="AI381" s="66"/>
      <c r="AJ381" s="67"/>
      <c r="AK381" s="67"/>
    </row>
    <row r="382" spans="3:37" x14ac:dyDescent="0.2">
      <c r="C382" s="55" t="s">
        <v>163</v>
      </c>
      <c r="D382" s="56">
        <v>20933</v>
      </c>
      <c r="E382" s="57">
        <v>322</v>
      </c>
      <c r="F382" s="58">
        <v>0.9</v>
      </c>
      <c r="G382" s="59"/>
      <c r="H382" s="59"/>
      <c r="I382" s="56">
        <v>34099</v>
      </c>
      <c r="J382" s="57">
        <v>212</v>
      </c>
      <c r="K382" s="58">
        <v>0.4</v>
      </c>
      <c r="L382" s="59"/>
      <c r="M382" s="59"/>
      <c r="N382" s="56">
        <v>-13166</v>
      </c>
      <c r="O382" s="57">
        <v>385</v>
      </c>
      <c r="P382" s="63"/>
      <c r="Q382" s="63"/>
      <c r="W382" s="55" t="s">
        <v>163</v>
      </c>
      <c r="X382" s="56">
        <v>20933</v>
      </c>
      <c r="Y382" s="57">
        <v>322</v>
      </c>
      <c r="Z382" s="58">
        <v>0.9</v>
      </c>
      <c r="AA382" s="59"/>
      <c r="AB382" s="59"/>
      <c r="AC382" s="56">
        <v>28134</v>
      </c>
      <c r="AD382" s="57">
        <v>211</v>
      </c>
      <c r="AE382" s="58">
        <v>0.5</v>
      </c>
      <c r="AF382" s="59"/>
      <c r="AG382" s="59"/>
      <c r="AH382" s="56">
        <v>-7201</v>
      </c>
      <c r="AI382" s="57">
        <v>385</v>
      </c>
      <c r="AJ382" s="63"/>
      <c r="AK382" s="63"/>
    </row>
  </sheetData>
  <mergeCells count="149">
    <mergeCell ref="A304:A306"/>
    <mergeCell ref="A322:A324"/>
    <mergeCell ref="A343:A345"/>
    <mergeCell ref="U343:U345"/>
    <mergeCell ref="U322:U324"/>
    <mergeCell ref="U304:U306"/>
    <mergeCell ref="U117:U119"/>
    <mergeCell ref="U92:U94"/>
    <mergeCell ref="U50:U52"/>
    <mergeCell ref="X92:AB92"/>
    <mergeCell ref="AH92:AK92"/>
    <mergeCell ref="X93:Z93"/>
    <mergeCell ref="AA93:AB93"/>
    <mergeCell ref="AC93:AE93"/>
    <mergeCell ref="N92:Q92"/>
    <mergeCell ref="W304:W306"/>
    <mergeCell ref="X304:AB304"/>
    <mergeCell ref="W343:W345"/>
    <mergeCell ref="X343:AB343"/>
    <mergeCell ref="AC343:AG343"/>
    <mergeCell ref="AH343:AK343"/>
    <mergeCell ref="X344:Z344"/>
    <mergeCell ref="AA344:AB344"/>
    <mergeCell ref="AC344:AE344"/>
    <mergeCell ref="AF344:AG344"/>
    <mergeCell ref="AH344:AI344"/>
    <mergeCell ref="AJ344:AK344"/>
    <mergeCell ref="AF93:AG93"/>
    <mergeCell ref="AH93:AI93"/>
    <mergeCell ref="AJ93:AK93"/>
    <mergeCell ref="X322:AB322"/>
    <mergeCell ref="AC322:AG322"/>
    <mergeCell ref="AH322:AK322"/>
    <mergeCell ref="X323:Z323"/>
    <mergeCell ref="AA323:AB323"/>
    <mergeCell ref="AC323:AE323"/>
    <mergeCell ref="AF323:AG323"/>
    <mergeCell ref="AH323:AI323"/>
    <mergeCell ref="AJ323:AK323"/>
    <mergeCell ref="C322:C324"/>
    <mergeCell ref="D322:H322"/>
    <mergeCell ref="AC304:AG304"/>
    <mergeCell ref="AH304:AK304"/>
    <mergeCell ref="X305:Z305"/>
    <mergeCell ref="AA305:AB305"/>
    <mergeCell ref="AC305:AE305"/>
    <mergeCell ref="AF305:AG305"/>
    <mergeCell ref="AH305:AI305"/>
    <mergeCell ref="AJ305:AK305"/>
    <mergeCell ref="W322:W324"/>
    <mergeCell ref="L323:M323"/>
    <mergeCell ref="G323:H323"/>
    <mergeCell ref="I323:K323"/>
    <mergeCell ref="AH117:AK117"/>
    <mergeCell ref="X118:Z118"/>
    <mergeCell ref="AA118:AB118"/>
    <mergeCell ref="AC118:AE118"/>
    <mergeCell ref="AF118:AG118"/>
    <mergeCell ref="AH118:AI118"/>
    <mergeCell ref="AJ118:AK118"/>
    <mergeCell ref="C304:C306"/>
    <mergeCell ref="D304:H304"/>
    <mergeCell ref="I304:M304"/>
    <mergeCell ref="D305:F305"/>
    <mergeCell ref="N117:Q117"/>
    <mergeCell ref="L305:M305"/>
    <mergeCell ref="AC92:AG92"/>
    <mergeCell ref="P118:Q118"/>
    <mergeCell ref="C92:C94"/>
    <mergeCell ref="D92:H92"/>
    <mergeCell ref="I92:M92"/>
    <mergeCell ref="D93:F93"/>
    <mergeCell ref="G93:H93"/>
    <mergeCell ref="C7:S7"/>
    <mergeCell ref="W50:W52"/>
    <mergeCell ref="X50:AB50"/>
    <mergeCell ref="AC50:AG50"/>
    <mergeCell ref="C117:C119"/>
    <mergeCell ref="D117:H117"/>
    <mergeCell ref="I117:M117"/>
    <mergeCell ref="D118:F118"/>
    <mergeCell ref="G118:H118"/>
    <mergeCell ref="I118:K118"/>
    <mergeCell ref="L118:M118"/>
    <mergeCell ref="N118:O118"/>
    <mergeCell ref="W117:W119"/>
    <mergeCell ref="X117:AB117"/>
    <mergeCell ref="AC117:AG117"/>
    <mergeCell ref="G51:H51"/>
    <mergeCell ref="I51:K51"/>
    <mergeCell ref="AH50:AK50"/>
    <mergeCell ref="X51:Z51"/>
    <mergeCell ref="AA51:AB51"/>
    <mergeCell ref="AC51:AE51"/>
    <mergeCell ref="AF51:AG51"/>
    <mergeCell ref="AH51:AI51"/>
    <mergeCell ref="AJ51:AK51"/>
    <mergeCell ref="C50:C52"/>
    <mergeCell ref="D50:H50"/>
    <mergeCell ref="I50:M50"/>
    <mergeCell ref="N50:Q50"/>
    <mergeCell ref="D51:F51"/>
    <mergeCell ref="L51:M51"/>
    <mergeCell ref="N51:O51"/>
    <mergeCell ref="P51:Q51"/>
    <mergeCell ref="L344:M344"/>
    <mergeCell ref="N344:O344"/>
    <mergeCell ref="P344:Q344"/>
    <mergeCell ref="N131:O131"/>
    <mergeCell ref="P131:Q131"/>
    <mergeCell ref="N130:Q130"/>
    <mergeCell ref="N304:Q304"/>
    <mergeCell ref="N323:O323"/>
    <mergeCell ref="P323:Q323"/>
    <mergeCell ref="L93:M93"/>
    <mergeCell ref="N93:O93"/>
    <mergeCell ref="P93:Q93"/>
    <mergeCell ref="N305:O305"/>
    <mergeCell ref="P305:Q305"/>
    <mergeCell ref="I322:M322"/>
    <mergeCell ref="N322:Q322"/>
    <mergeCell ref="D323:F323"/>
    <mergeCell ref="C130:C132"/>
    <mergeCell ref="D130:H130"/>
    <mergeCell ref="I130:M130"/>
    <mergeCell ref="D131:F131"/>
    <mergeCell ref="G131:H131"/>
    <mergeCell ref="I131:K131"/>
    <mergeCell ref="L131:M131"/>
    <mergeCell ref="G305:H305"/>
    <mergeCell ref="I305:K305"/>
    <mergeCell ref="C343:C345"/>
    <mergeCell ref="D343:H343"/>
    <mergeCell ref="I343:M343"/>
    <mergeCell ref="N343:Q343"/>
    <mergeCell ref="D344:F344"/>
    <mergeCell ref="G344:H344"/>
    <mergeCell ref="I344:K344"/>
    <mergeCell ref="A1:B1"/>
    <mergeCell ref="C1:W2"/>
    <mergeCell ref="A2:B2"/>
    <mergeCell ref="A4:S4"/>
    <mergeCell ref="I93:K93"/>
    <mergeCell ref="W92:W94"/>
    <mergeCell ref="A8:A10"/>
    <mergeCell ref="A50:A52"/>
    <mergeCell ref="A92:A94"/>
    <mergeCell ref="A117:A119"/>
    <mergeCell ref="A130:A132"/>
  </mergeCells>
  <hyperlinks>
    <hyperlink ref="A2:B2" r:id="rId1" display="Download the example presentation"/>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workbookViewId="0">
      <pane xSplit="1" ySplit="9" topLeftCell="B10" activePane="bottomRight" state="frozen"/>
      <selection pane="topRight" activeCell="B1" sqref="B1"/>
      <selection pane="bottomLeft" activeCell="A5" sqref="A5"/>
      <selection pane="bottomRight"/>
    </sheetView>
  </sheetViews>
  <sheetFormatPr defaultRowHeight="12" x14ac:dyDescent="0.2"/>
  <cols>
    <col min="1" max="1" width="57.7109375" style="18" customWidth="1"/>
    <col min="2" max="2" width="9" style="3" customWidth="1"/>
    <col min="3" max="3" width="7.140625" style="3" bestFit="1" customWidth="1"/>
    <col min="4" max="4" width="4.5703125" style="7" bestFit="1" customWidth="1"/>
    <col min="5" max="5" width="7.85546875" style="27" bestFit="1" customWidth="1"/>
    <col min="6" max="6" width="5" style="27" bestFit="1" customWidth="1"/>
    <col min="7" max="7" width="8.42578125" style="3" bestFit="1" customWidth="1"/>
    <col min="8" max="8" width="5.42578125" style="3" bestFit="1" customWidth="1"/>
    <col min="9" max="9" width="4.5703125" style="7" bestFit="1" customWidth="1"/>
    <col min="10" max="10" width="7.85546875" style="27" bestFit="1" customWidth="1"/>
    <col min="11" max="11" width="5" style="27" bestFit="1" customWidth="1"/>
    <col min="12" max="12" width="8.42578125" style="3" bestFit="1" customWidth="1"/>
    <col min="13" max="13" width="6.28515625" style="3" bestFit="1" customWidth="1"/>
    <col min="14" max="14" width="4.5703125" style="7" bestFit="1" customWidth="1"/>
    <col min="15" max="15" width="7.85546875" style="27" bestFit="1" customWidth="1"/>
    <col min="16" max="16" width="5" style="27" bestFit="1" customWidth="1"/>
    <col min="17" max="17" width="7.85546875" style="2" bestFit="1" customWidth="1"/>
    <col min="18" max="18" width="5.85546875" style="2" bestFit="1" customWidth="1"/>
    <col min="19" max="19" width="7.140625" style="2" bestFit="1" customWidth="1"/>
    <col min="20" max="20" width="5.85546875" style="2" bestFit="1" customWidth="1"/>
    <col min="21" max="21" width="7.140625" style="2" bestFit="1" customWidth="1"/>
    <col min="22" max="22" width="10.28515625" style="2" customWidth="1"/>
    <col min="23" max="16384" width="9.140625" style="2"/>
  </cols>
  <sheetData>
    <row r="1" spans="1:24" ht="15" x14ac:dyDescent="0.25">
      <c r="A1" s="1" t="s">
        <v>207</v>
      </c>
      <c r="B1" s="18"/>
      <c r="D1" s="3"/>
      <c r="E1" s="7"/>
      <c r="G1" s="27"/>
      <c r="I1" s="3"/>
      <c r="J1" s="7"/>
      <c r="L1" s="27"/>
      <c r="N1" s="3"/>
      <c r="O1" s="7"/>
      <c r="Q1" s="27"/>
    </row>
    <row r="2" spans="1:24" x14ac:dyDescent="0.2">
      <c r="A2" s="2" t="s">
        <v>199</v>
      </c>
      <c r="B2" s="2" t="s">
        <v>127</v>
      </c>
      <c r="C2" s="18"/>
      <c r="D2" s="3"/>
      <c r="E2" s="3"/>
      <c r="F2" s="7"/>
      <c r="G2" s="27"/>
      <c r="H2" s="27"/>
      <c r="I2" s="3"/>
      <c r="J2" s="3"/>
      <c r="K2" s="7"/>
      <c r="L2" s="27"/>
      <c r="M2" s="27"/>
      <c r="N2" s="3"/>
      <c r="O2" s="3"/>
      <c r="P2" s="7"/>
      <c r="Q2" s="27"/>
      <c r="R2" s="27"/>
      <c r="S2" s="27"/>
    </row>
    <row r="3" spans="1:24" x14ac:dyDescent="0.2">
      <c r="A3" s="2" t="s">
        <v>200</v>
      </c>
      <c r="B3" s="2" t="s">
        <v>171</v>
      </c>
      <c r="C3" s="18"/>
      <c r="D3" s="3"/>
      <c r="E3" s="3"/>
      <c r="F3" s="7"/>
      <c r="G3" s="27"/>
      <c r="H3" s="27"/>
      <c r="I3" s="3"/>
      <c r="J3" s="3"/>
      <c r="K3" s="7"/>
      <c r="L3" s="27"/>
      <c r="M3" s="27"/>
      <c r="N3" s="3"/>
      <c r="O3" s="3"/>
      <c r="P3" s="7"/>
      <c r="Q3" s="27"/>
      <c r="R3" s="27"/>
      <c r="S3" s="27"/>
    </row>
    <row r="4" spans="1:24" x14ac:dyDescent="0.2">
      <c r="A4" s="2" t="s">
        <v>172</v>
      </c>
      <c r="B4" s="2" t="s">
        <v>126</v>
      </c>
      <c r="C4" s="18"/>
      <c r="D4" s="3"/>
      <c r="E4" s="3"/>
      <c r="F4" s="7"/>
      <c r="G4" s="27"/>
      <c r="H4" s="27"/>
      <c r="I4" s="3"/>
      <c r="J4" s="3"/>
      <c r="K4" s="7"/>
      <c r="L4" s="27"/>
      <c r="M4" s="27"/>
      <c r="N4" s="3"/>
      <c r="O4" s="3"/>
      <c r="P4" s="7"/>
      <c r="Q4" s="27"/>
      <c r="R4" s="27"/>
      <c r="S4" s="27"/>
    </row>
    <row r="7" spans="1:24" x14ac:dyDescent="0.2">
      <c r="B7" s="247" t="s">
        <v>128</v>
      </c>
      <c r="C7" s="248"/>
      <c r="D7" s="248"/>
      <c r="E7" s="248"/>
      <c r="F7" s="249"/>
      <c r="G7" s="247" t="s">
        <v>175</v>
      </c>
      <c r="H7" s="248"/>
      <c r="I7" s="248"/>
      <c r="J7" s="248"/>
      <c r="K7" s="249"/>
      <c r="L7" s="247" t="s">
        <v>1</v>
      </c>
      <c r="M7" s="248"/>
      <c r="N7" s="248"/>
      <c r="O7" s="248"/>
      <c r="P7" s="249"/>
      <c r="Q7" s="252" t="s">
        <v>166</v>
      </c>
      <c r="R7" s="252"/>
      <c r="S7" s="252"/>
      <c r="T7" s="252"/>
      <c r="U7" s="252"/>
      <c r="V7" s="252"/>
      <c r="W7" s="18"/>
      <c r="X7" s="18"/>
    </row>
    <row r="8" spans="1:24" ht="51" customHeight="1" x14ac:dyDescent="0.2">
      <c r="B8" s="247" t="s">
        <v>3</v>
      </c>
      <c r="C8" s="248"/>
      <c r="D8" s="249"/>
      <c r="E8" s="250" t="s">
        <v>4</v>
      </c>
      <c r="F8" s="251"/>
      <c r="G8" s="247" t="s">
        <v>3</v>
      </c>
      <c r="H8" s="248"/>
      <c r="I8" s="249"/>
      <c r="J8" s="250" t="s">
        <v>4</v>
      </c>
      <c r="K8" s="251"/>
      <c r="L8" s="247" t="s">
        <v>3</v>
      </c>
      <c r="M8" s="248"/>
      <c r="N8" s="249"/>
      <c r="O8" s="250" t="s">
        <v>4</v>
      </c>
      <c r="P8" s="251"/>
      <c r="Q8" s="253" t="s">
        <v>176</v>
      </c>
      <c r="R8" s="254"/>
      <c r="S8" s="253" t="s">
        <v>167</v>
      </c>
      <c r="T8" s="254"/>
      <c r="U8" s="253" t="s">
        <v>177</v>
      </c>
      <c r="V8" s="254"/>
      <c r="W8" s="18"/>
      <c r="X8" s="18"/>
    </row>
    <row r="9" spans="1:24" x14ac:dyDescent="0.2">
      <c r="B9" s="10" t="s">
        <v>6</v>
      </c>
      <c r="C9" s="6" t="s">
        <v>90</v>
      </c>
      <c r="D9" s="156" t="s">
        <v>91</v>
      </c>
      <c r="E9" s="157" t="s">
        <v>6</v>
      </c>
      <c r="F9" s="30" t="s">
        <v>90</v>
      </c>
      <c r="G9" s="10" t="s">
        <v>6</v>
      </c>
      <c r="H9" s="6" t="s">
        <v>90</v>
      </c>
      <c r="I9" s="156" t="s">
        <v>91</v>
      </c>
      <c r="J9" s="157" t="s">
        <v>6</v>
      </c>
      <c r="K9" s="30" t="s">
        <v>90</v>
      </c>
      <c r="L9" s="10" t="s">
        <v>6</v>
      </c>
      <c r="M9" s="6" t="s">
        <v>90</v>
      </c>
      <c r="N9" s="156" t="s">
        <v>91</v>
      </c>
      <c r="O9" s="157" t="s">
        <v>6</v>
      </c>
      <c r="P9" s="30" t="s">
        <v>90</v>
      </c>
      <c r="Q9" s="170" t="s">
        <v>3</v>
      </c>
      <c r="R9" s="92" t="s">
        <v>168</v>
      </c>
      <c r="S9" s="170" t="s">
        <v>3</v>
      </c>
      <c r="T9" s="92" t="s">
        <v>168</v>
      </c>
      <c r="U9" s="119" t="s">
        <v>3</v>
      </c>
      <c r="V9" s="92" t="s">
        <v>168</v>
      </c>
    </row>
    <row r="10" spans="1:24" x14ac:dyDescent="0.2">
      <c r="A10" s="158" t="s">
        <v>201</v>
      </c>
      <c r="B10" s="34"/>
      <c r="C10" s="11"/>
      <c r="D10" s="12"/>
      <c r="E10" s="35"/>
      <c r="F10" s="36"/>
      <c r="G10" s="34"/>
      <c r="H10" s="11"/>
      <c r="I10" s="12"/>
      <c r="J10" s="35"/>
      <c r="K10" s="36"/>
      <c r="L10" s="34"/>
      <c r="M10" s="11"/>
      <c r="N10" s="12"/>
      <c r="O10" s="35"/>
      <c r="P10" s="36"/>
      <c r="Q10" s="91" t="str">
        <f>IF(B10="","",IF(B10="-","",IF((ABS(SQRT(SUMSQ(C10,H10)))&lt;ABS(B10-G10)),"","*")))</f>
        <v/>
      </c>
      <c r="R10" s="121" t="str">
        <f>IF(F10="","",IF(F10="-","",IF((ABS(SQRT(SUMSQ(F10,K10)))&lt;ABS(E10-J10)),"","*")))</f>
        <v/>
      </c>
      <c r="S10" s="91" t="str">
        <f>IF(B10="","",IF(B10="-","",IF((ABS(SQRT(SUMSQ(C10,M10)))&lt;ABS(B10-L10)),"","**")))</f>
        <v/>
      </c>
      <c r="T10" s="121" t="str">
        <f>IF(F10="","",IF(F10="-","",IF((ABS(SQRT(SUMSQ(F10,P10)))&lt;ABS(E10-O10)),"","**")))</f>
        <v/>
      </c>
      <c r="U10" s="119" t="str">
        <f>IF(AND(Q10="*",S10="**"),"***","")</f>
        <v/>
      </c>
      <c r="V10" s="92" t="str">
        <f>IF(AND(R10="*",T10="**"),"***","")</f>
        <v/>
      </c>
    </row>
    <row r="11" spans="1:24" x14ac:dyDescent="0.2">
      <c r="A11" s="159" t="s">
        <v>84</v>
      </c>
      <c r="B11" s="10">
        <f>'Paste PFF data here'!D11</f>
        <v>129063</v>
      </c>
      <c r="C11" s="6">
        <f>'Paste PFF data here'!E11</f>
        <v>3140</v>
      </c>
      <c r="D11" s="129">
        <f>'Paste PFF data here'!F11</f>
        <v>1.5</v>
      </c>
      <c r="E11" s="29">
        <f>'Paste PFF data here'!G11</f>
        <v>1</v>
      </c>
      <c r="F11" s="30"/>
      <c r="G11" s="19"/>
      <c r="H11" s="13"/>
      <c r="I11" s="14"/>
      <c r="J11" s="31"/>
      <c r="K11" s="26"/>
      <c r="L11" s="19"/>
      <c r="M11" s="13"/>
      <c r="N11" s="14"/>
      <c r="O11" s="31"/>
      <c r="P11" s="26"/>
      <c r="Q11" s="89" t="str">
        <f t="shared" ref="Q11:Q81" si="0">IF(B11="","",IF(B11="-","",IF((ABS(SQRT(SUMSQ(C11,H11)))&lt;ABS(B11-G11)),"","*")))</f>
        <v/>
      </c>
      <c r="R11" s="122" t="str">
        <f t="shared" ref="R11:R81" si="1">IF(F11="","",IF(F11="-","",IF((ABS(SQRT(SUMSQ(F11,K11)))&lt;ABS(E11-J11)),"","*")))</f>
        <v/>
      </c>
      <c r="S11" s="89" t="str">
        <f t="shared" ref="S11:S81" si="2">IF(B11="","",IF(B11="-","",IF((ABS(SQRT(SUMSQ(C11,M11)))&lt;ABS(B11-L11)),"","**")))</f>
        <v/>
      </c>
      <c r="T11" s="122" t="str">
        <f t="shared" ref="T11:T81" si="3">IF(F11="","",IF(F11="-","",IF((ABS(SQRT(SUMSQ(F11,P11)))&lt;ABS(E11-O11)),"","**")))</f>
        <v/>
      </c>
      <c r="U11" s="118" t="str">
        <f t="shared" ref="U11:U41" si="4">IF(AND(Q11="*",S11="**"),"***","")</f>
        <v/>
      </c>
      <c r="V11" s="93" t="str">
        <f t="shared" ref="V11:V41" si="5">IF(AND(R11="*",T11="**"),"***","")</f>
        <v/>
      </c>
    </row>
    <row r="12" spans="1:24" x14ac:dyDescent="0.2">
      <c r="A12" s="159" t="s">
        <v>85</v>
      </c>
      <c r="B12" s="10">
        <f>'Paste PFF data here'!D53</f>
        <v>135837</v>
      </c>
      <c r="C12" s="6">
        <f>'Paste PFF data here'!E53</f>
        <v>2714</v>
      </c>
      <c r="D12" s="129">
        <f>'Paste PFF data here'!F53</f>
        <v>1.2</v>
      </c>
      <c r="E12" s="29">
        <f>'Paste PFF data here'!G53</f>
        <v>1</v>
      </c>
      <c r="F12" s="30"/>
      <c r="G12" s="19">
        <f>'Paste PFF data here'!AC53</f>
        <v>2606852</v>
      </c>
      <c r="H12" s="13">
        <f>'Paste PFF data here'!AD53</f>
        <v>0</v>
      </c>
      <c r="I12" s="14">
        <f>'Paste PFF data here'!AE53</f>
        <v>0</v>
      </c>
      <c r="J12" s="31">
        <f>'Paste PFF data here'!AF53</f>
        <v>1</v>
      </c>
      <c r="K12" s="26"/>
      <c r="L12" s="19">
        <f>'Paste PFF data here'!I53</f>
        <v>8461961</v>
      </c>
      <c r="M12" s="13">
        <f>'Paste PFF data here'!J53</f>
        <v>0</v>
      </c>
      <c r="N12" s="14">
        <f>'Paste PFF data here'!K53</f>
        <v>0</v>
      </c>
      <c r="O12" s="31">
        <f>'Paste PFF data here'!L53</f>
        <v>1</v>
      </c>
      <c r="P12" s="26"/>
      <c r="Q12" s="89" t="str">
        <f t="shared" si="0"/>
        <v/>
      </c>
      <c r="R12" s="122" t="str">
        <f t="shared" si="1"/>
        <v/>
      </c>
      <c r="S12" s="89" t="str">
        <f t="shared" si="2"/>
        <v/>
      </c>
      <c r="T12" s="122" t="str">
        <f t="shared" si="3"/>
        <v/>
      </c>
      <c r="U12" s="118" t="str">
        <f t="shared" si="4"/>
        <v/>
      </c>
      <c r="V12" s="93" t="str">
        <f t="shared" si="5"/>
        <v/>
      </c>
    </row>
    <row r="13" spans="1:24" x14ac:dyDescent="0.2">
      <c r="A13" s="160" t="s">
        <v>93</v>
      </c>
      <c r="B13" s="118"/>
      <c r="C13" s="118"/>
      <c r="D13" s="118"/>
      <c r="E13" s="29">
        <f>'Paste PFF data here'!P11</f>
        <v>5.2999999999999999E-2</v>
      </c>
      <c r="F13" s="30">
        <f>'Paste PFF data here'!Q11</f>
        <v>3.3000000000000002E-2</v>
      </c>
      <c r="G13" s="39"/>
      <c r="H13" s="40"/>
      <c r="I13" s="40"/>
      <c r="J13" s="31"/>
      <c r="K13" s="26"/>
      <c r="L13" s="39"/>
      <c r="M13" s="40"/>
      <c r="N13" s="40"/>
      <c r="O13" s="31"/>
      <c r="P13" s="26"/>
      <c r="Q13" s="89" t="str">
        <f t="shared" si="0"/>
        <v/>
      </c>
      <c r="R13" s="122" t="str">
        <f t="shared" si="1"/>
        <v/>
      </c>
      <c r="S13" s="89" t="str">
        <f t="shared" si="2"/>
        <v/>
      </c>
      <c r="T13" s="122" t="str">
        <f t="shared" si="3"/>
        <v/>
      </c>
      <c r="U13" s="118" t="str">
        <f t="shared" si="4"/>
        <v/>
      </c>
      <c r="V13" s="93" t="str">
        <f t="shared" si="5"/>
        <v/>
      </c>
    </row>
    <row r="14" spans="1:24" x14ac:dyDescent="0.2">
      <c r="A14" s="161" t="s">
        <v>164</v>
      </c>
      <c r="B14" s="138" t="str">
        <f>IF((($F13*100)/1.645)/(ABS($E13*100))*100&gt;=20,"not reliable--do not display % change","reliable--can display % change")</f>
        <v>not reliable--do not display % change</v>
      </c>
      <c r="C14" s="118"/>
      <c r="D14" s="118"/>
      <c r="E14" s="118"/>
      <c r="F14" s="30"/>
      <c r="G14" s="38"/>
      <c r="H14" s="37"/>
      <c r="I14" s="37"/>
      <c r="J14" s="31"/>
      <c r="K14" s="26"/>
      <c r="L14" s="38"/>
      <c r="M14" s="37"/>
      <c r="N14" s="37"/>
      <c r="O14" s="31"/>
      <c r="P14" s="26"/>
      <c r="Q14" s="89"/>
      <c r="R14" s="122"/>
      <c r="S14" s="89"/>
      <c r="T14" s="122"/>
      <c r="U14" s="118"/>
      <c r="V14" s="93"/>
    </row>
    <row r="15" spans="1:24" x14ac:dyDescent="0.2">
      <c r="A15" s="161" t="s">
        <v>165</v>
      </c>
      <c r="B15" s="38" t="str">
        <f>IF(AND((ABS(F13)&lt;ABS(E13)),E13&gt;0),"significant increase",IF(AND((ABS(F13)&lt;ABS(E13)),E13&lt;0),"significant decrease","no significant change"))</f>
        <v>significant increase</v>
      </c>
      <c r="C15" s="8"/>
      <c r="D15" s="8"/>
      <c r="E15" s="118"/>
      <c r="F15" s="30"/>
      <c r="G15" s="38"/>
      <c r="H15" s="37"/>
      <c r="I15" s="37"/>
      <c r="J15" s="31"/>
      <c r="K15" s="26"/>
      <c r="L15" s="38"/>
      <c r="M15" s="37"/>
      <c r="N15" s="37"/>
      <c r="O15" s="31"/>
      <c r="P15" s="26"/>
      <c r="Q15" s="89"/>
      <c r="R15" s="122"/>
      <c r="S15" s="89"/>
      <c r="T15" s="122"/>
      <c r="U15" s="118"/>
      <c r="V15" s="93"/>
    </row>
    <row r="16" spans="1:24" x14ac:dyDescent="0.2">
      <c r="A16" s="159"/>
      <c r="B16" s="118"/>
      <c r="C16" s="118"/>
      <c r="D16" s="118"/>
      <c r="E16" s="29"/>
      <c r="F16" s="30"/>
      <c r="G16" s="19"/>
      <c r="H16" s="13"/>
      <c r="I16" s="14"/>
      <c r="J16" s="31"/>
      <c r="K16" s="26"/>
      <c r="L16" s="19"/>
      <c r="M16" s="13"/>
      <c r="N16" s="14"/>
      <c r="O16" s="31"/>
      <c r="P16" s="26"/>
      <c r="Q16" s="89" t="str">
        <f t="shared" si="0"/>
        <v/>
      </c>
      <c r="R16" s="122" t="str">
        <f t="shared" si="1"/>
        <v/>
      </c>
      <c r="S16" s="89" t="str">
        <f t="shared" si="2"/>
        <v/>
      </c>
      <c r="T16" s="122" t="str">
        <f t="shared" si="3"/>
        <v/>
      </c>
      <c r="U16" s="118" t="str">
        <f t="shared" si="4"/>
        <v/>
      </c>
      <c r="V16" s="93" t="str">
        <f t="shared" si="5"/>
        <v/>
      </c>
    </row>
    <row r="17" spans="1:22" x14ac:dyDescent="0.2">
      <c r="A17" s="159" t="s">
        <v>89</v>
      </c>
      <c r="B17" s="130">
        <f>'Paste PFF data here'!D79</f>
        <v>30.6</v>
      </c>
      <c r="C17" s="129">
        <f>'Paste PFF data here'!E79</f>
        <v>0.5</v>
      </c>
      <c r="D17" s="129">
        <f>'Paste PFF data here'!F79</f>
        <v>0.9</v>
      </c>
      <c r="E17" s="29"/>
      <c r="F17" s="30"/>
      <c r="G17" s="20">
        <f>'Paste PFF data here'!AC79</f>
        <v>34.5</v>
      </c>
      <c r="H17" s="15">
        <f>'Paste PFF data here'!AD79</f>
        <v>0.1</v>
      </c>
      <c r="I17" s="15">
        <f>'Paste PFF data here'!AE79</f>
        <v>0.2</v>
      </c>
      <c r="J17" s="31" t="s">
        <v>124</v>
      </c>
      <c r="K17" s="26" t="s">
        <v>124</v>
      </c>
      <c r="L17" s="20">
        <f>'Paste PFF data here'!I79</f>
        <v>35.9</v>
      </c>
      <c r="M17" s="15">
        <f>'Paste PFF data here'!J79</f>
        <v>0.1</v>
      </c>
      <c r="N17" s="15">
        <f>'Paste PFF data here'!K79</f>
        <v>0.2</v>
      </c>
      <c r="O17" s="31"/>
      <c r="P17" s="26"/>
      <c r="Q17" s="89" t="str">
        <f t="shared" si="0"/>
        <v/>
      </c>
      <c r="R17" s="122" t="str">
        <f t="shared" si="1"/>
        <v/>
      </c>
      <c r="S17" s="89" t="str">
        <f t="shared" si="2"/>
        <v/>
      </c>
      <c r="T17" s="122" t="str">
        <f t="shared" si="3"/>
        <v/>
      </c>
      <c r="U17" s="118" t="str">
        <f t="shared" si="4"/>
        <v/>
      </c>
      <c r="V17" s="93" t="str">
        <f t="shared" si="5"/>
        <v/>
      </c>
    </row>
    <row r="18" spans="1:22" x14ac:dyDescent="0.2">
      <c r="A18" s="159" t="s">
        <v>10</v>
      </c>
      <c r="B18" s="19">
        <f>'Paste PFF data here'!D57</f>
        <v>8561</v>
      </c>
      <c r="C18" s="13">
        <f>'Paste PFF data here'!E57</f>
        <v>743</v>
      </c>
      <c r="D18" s="129">
        <f>'Paste PFF data here'!K15</f>
        <v>5.3</v>
      </c>
      <c r="E18" s="29">
        <f>'Paste PFF data here'!L15</f>
        <v>6.3E-2</v>
      </c>
      <c r="F18" s="30">
        <f>'Paste PFF data here'!M15</f>
        <v>5.0000000000000001E-3</v>
      </c>
      <c r="G18" s="19">
        <f>'Paste PFF data here'!AC57</f>
        <v>193851</v>
      </c>
      <c r="H18" s="13">
        <f>'Paste PFF data here'!AD57</f>
        <v>113</v>
      </c>
      <c r="I18" s="15">
        <f>'Paste PFF data here'!AE57</f>
        <v>0</v>
      </c>
      <c r="J18" s="31">
        <f>'Paste PFF data here'!AF57</f>
        <v>7.3999999999999996E-2</v>
      </c>
      <c r="K18" s="26">
        <f>'Paste PFF data here'!AG57</f>
        <v>1E-3</v>
      </c>
      <c r="L18" s="19">
        <f>'Paste PFF data here'!I57</f>
        <v>555383</v>
      </c>
      <c r="M18" s="13">
        <f>'Paste PFF data here'!J57</f>
        <v>358</v>
      </c>
      <c r="N18" s="15">
        <f>'Paste PFF data here'!K57</f>
        <v>0</v>
      </c>
      <c r="O18" s="31">
        <f>'Paste PFF data here'!L57</f>
        <v>6.6000000000000003E-2</v>
      </c>
      <c r="P18" s="26">
        <f>'Paste PFF data here'!M57</f>
        <v>1E-3</v>
      </c>
      <c r="Q18" s="89" t="str">
        <f t="shared" si="0"/>
        <v/>
      </c>
      <c r="R18" s="122" t="str">
        <f t="shared" si="1"/>
        <v/>
      </c>
      <c r="S18" s="89" t="str">
        <f t="shared" si="2"/>
        <v/>
      </c>
      <c r="T18" s="122" t="str">
        <f t="shared" si="3"/>
        <v>**</v>
      </c>
      <c r="U18" s="118" t="str">
        <f t="shared" si="4"/>
        <v/>
      </c>
      <c r="V18" s="93" t="str">
        <f t="shared" si="5"/>
        <v/>
      </c>
    </row>
    <row r="19" spans="1:22" x14ac:dyDescent="0.2">
      <c r="A19" s="159" t="s">
        <v>86</v>
      </c>
      <c r="B19" s="19">
        <f>'Paste PFF data here'!D58+'Paste PFF data here'!D59+'Paste PFF data here'!D60</f>
        <v>24451</v>
      </c>
      <c r="C19" s="13">
        <f>SQRT(SUMSQ('Paste PFF data here'!E58,'Paste PFF data here'!E59,'Paste PFF data here'!E60))</f>
        <v>1118.2048112935304</v>
      </c>
      <c r="D19" s="8">
        <f>((C19/1.645)/B19)*100</f>
        <v>2.7800898274274011</v>
      </c>
      <c r="E19" s="29">
        <f>ROUND(B19/B12,3)</f>
        <v>0.18</v>
      </c>
      <c r="F19" s="30">
        <f>IF(ISBLANK(E19)=TRUE,"",IF(E19=100,"",IF(E19=0,"",IF($B12=0,"",IF(B19=0,"",IF(((C19^2)-((B19^2/$B12^2)*($C12^2)))&lt;0,((1/$B12*(SQRT((C19^2)+((B19^2/$B12^2)*($C12^2)))))*100),((1/$B12*(SQRT((C19^2)-((B19^2/$B12^2)*($C12^2))))))))))))</f>
        <v>7.4047918159101597E-3</v>
      </c>
      <c r="G19" s="19">
        <f>'Paste PFF data here'!AC58+'Paste PFF data here'!AC59+'Paste PFF data here'!AC60</f>
        <v>471044</v>
      </c>
      <c r="H19" s="13">
        <f>SQRT(SUMSQ('Paste PFF data here'!AD58,'Paste PFF data here'!AD59,'Paste PFF data here'!AD60))</f>
        <v>2457.65213160854</v>
      </c>
      <c r="I19" s="14">
        <f>((H19/1.645)/G19)*100</f>
        <v>0.31717067914364133</v>
      </c>
      <c r="J19" s="29">
        <f>ROUND(G19/G12,3)</f>
        <v>0.18099999999999999</v>
      </c>
      <c r="K19" s="26">
        <f>IF(ISBLANK(J19)=TRUE,"",IF(J19=100,"",IF(J19=0,"",IF($G12=0,"",IF(G19=0,"",IF(((H19^2)-((G19^2/$G12^2)*($H12^2)))&lt;0,((1/$G12*(SQRT((H19^2)+((G19^2/$G12^2)*($H12^2)))))*100),((1/$G12*(SQRT((H19^2)-((G19^2/$G12^2)*($H12^2))))))))))))</f>
        <v>9.4276626813050374E-4</v>
      </c>
      <c r="L19" s="19">
        <f>'Paste PFF data here'!I58+'Paste PFF data here'!I59+'Paste PFF data here'!I60</f>
        <v>1434064</v>
      </c>
      <c r="M19" s="13">
        <f>SQRT(SUMSQ('Paste PFF data here'!J58,'Paste PFF data here'!J59,'Paste PFF data here'!J60))</f>
        <v>5282.0837744208484</v>
      </c>
      <c r="N19" s="14">
        <f>((M19/1.645)/L19)*100</f>
        <v>0.22390863838292613</v>
      </c>
      <c r="O19" s="29">
        <f>ROUND(L19/L12,3)</f>
        <v>0.16900000000000001</v>
      </c>
      <c r="P19" s="26">
        <f>IF(ISBLANK(O19)=TRUE,"",IF(O19=100,"",IF(O19=0,"",IF($L12=0,"",IF(L19=0,"",IF(((M19^2)-((L19^2/$L12^2)*($M12^2)))&lt;0,((1/$L12*(SQRT((M19^2)+((L19^2/$L12^2)*($M12^2)))))*100),((1/$L12*(SQRT((M19^2)-((L19^2/$L12^2)*($M12^2))))))))))))</f>
        <v>6.2421509321785446E-4</v>
      </c>
      <c r="Q19" s="89" t="str">
        <f t="shared" si="0"/>
        <v/>
      </c>
      <c r="R19" s="122" t="str">
        <f t="shared" si="1"/>
        <v>*</v>
      </c>
      <c r="S19" s="89" t="str">
        <f t="shared" si="2"/>
        <v/>
      </c>
      <c r="T19" s="122" t="str">
        <f t="shared" si="3"/>
        <v/>
      </c>
      <c r="U19" s="118" t="str">
        <f t="shared" si="4"/>
        <v/>
      </c>
      <c r="V19" s="93" t="str">
        <f t="shared" si="5"/>
        <v/>
      </c>
    </row>
    <row r="20" spans="1:22" x14ac:dyDescent="0.2">
      <c r="A20" s="159" t="s">
        <v>87</v>
      </c>
      <c r="B20" s="19">
        <f>'Paste PFF data here'!D61+'Paste PFF data here'!D62+'Paste PFF data here'!D63+'Paste PFF data here'!D64</f>
        <v>56921</v>
      </c>
      <c r="C20" s="13">
        <f>SQRT(SUMSQ('Paste PFF data here'!E61,'Paste PFF data here'!E62,'Paste PFF data here'!E63,'Paste PFF data here'!E64))</f>
        <v>1701.1922289970644</v>
      </c>
      <c r="D20" s="8">
        <f>((C20/1.645)/B20)*100</f>
        <v>1.8168328204435253</v>
      </c>
      <c r="E20" s="29">
        <f>ROUND(B20/B12,3)</f>
        <v>0.41899999999999998</v>
      </c>
      <c r="F20" s="30">
        <f>IF(ISBLANK(E20)=TRUE,"",IF(E20=100,"",IF(E20=0,"",IF($B12=0,"",IF(B20=0,"",IF(((C20^2)-((B20^2/$B12^2)*($C12^2)))&lt;0,((1/$B12*(SQRT((C20^2)+((B20^2/$B12^2)*($C12^2)))))*100),((1/$B12*(SQRT((C20^2)-((B20^2/$B12^2)*($C12^2))))))))))))</f>
        <v>9.3139203513892786E-3</v>
      </c>
      <c r="G20" s="19">
        <f>'Paste PFF data here'!AC61+'Paste PFF data here'!AC62+'Paste PFF data here'!AC63+'Paste PFF data here'!AC64</f>
        <v>846605</v>
      </c>
      <c r="H20" s="13">
        <f>SQRT(SUMSQ('Paste PFF data here'!AD61,'Paste PFF data here'!AD62,'Paste PFF data here'!AD63,'Paste PFF data here'!AD64))</f>
        <v>2229.8791447071744</v>
      </c>
      <c r="I20" s="14">
        <f>((H20/1.645)/G20)*100</f>
        <v>0.16011594923734629</v>
      </c>
      <c r="J20" s="29">
        <f>ROUND(G20/G12,3)</f>
        <v>0.32500000000000001</v>
      </c>
      <c r="K20" s="26">
        <f>IF(ISBLANK(J20)=TRUE,"",IF(J20=100,"",IF(J20=0,"",IF($G12=0,"",IF(G20=0,"",IF(((H20^2)-((G20^2/$G12^2)*($H12^2)))&lt;0,((1/$G12*(SQRT((H20^2)+((G20^2/$G12^2)*($H12^2)))))*100),((1/$G12*(SQRT((H20^2)-((G20^2/$G12^2)*($H12^2))))))))))))</f>
        <v>8.5539153918487681E-4</v>
      </c>
      <c r="L20" s="19">
        <f>'Paste PFF data here'!I61+'Paste PFF data here'!I62+'Paste PFF data here'!I63+'Paste PFF data here'!I64</f>
        <v>2727084</v>
      </c>
      <c r="M20" s="13">
        <f>SQRT(SUMSQ('Paste PFF data here'!J61,'Paste PFF data here'!J62,'Paste PFF data here'!J63,'Paste PFF data here'!J64))</f>
        <v>4467.7483143077789</v>
      </c>
      <c r="N20" s="14">
        <f>((M20/1.645)/L20)*100</f>
        <v>9.9591960572963573E-2</v>
      </c>
      <c r="O20" s="29">
        <f>ROUND(L20/L12,3)</f>
        <v>0.32200000000000001</v>
      </c>
      <c r="P20" s="26">
        <f>IF(ISBLANK(O20)=TRUE,"",IF(O20=100,"",IF(O20=0,"",IF($L12=0,"",IF(L20=0,"",IF(((M20^2)-((L20^2/$L12^2)*($M12^2)))&lt;0,((1/$L12*(SQRT((M20^2)+((L20^2/$L12^2)*($M12^2)))))*100),((1/$L12*(SQRT((M20^2)-((L20^2/$L12^2)*($M12^2))))))))))))</f>
        <v>5.2798025354971253E-4</v>
      </c>
      <c r="Q20" s="89" t="str">
        <f t="shared" si="0"/>
        <v/>
      </c>
      <c r="R20" s="122" t="str">
        <f t="shared" si="1"/>
        <v/>
      </c>
      <c r="S20" s="89" t="str">
        <f t="shared" si="2"/>
        <v/>
      </c>
      <c r="T20" s="122" t="str">
        <f t="shared" si="3"/>
        <v/>
      </c>
      <c r="U20" s="118" t="str">
        <f t="shared" si="4"/>
        <v/>
      </c>
      <c r="V20" s="93" t="str">
        <f t="shared" si="5"/>
        <v/>
      </c>
    </row>
    <row r="21" spans="1:22" x14ac:dyDescent="0.2">
      <c r="A21" s="159" t="s">
        <v>88</v>
      </c>
      <c r="B21" s="19">
        <f>'Paste PFF data here'!D65+'Paste PFF data here'!D66+'Paste PFF data here'!D67+'Paste PFF data here'!D68+'Paste PFF data here'!D69</f>
        <v>34563</v>
      </c>
      <c r="C21" s="13">
        <f>SQRT(SUMSQ('Paste PFF data here'!E65,'Paste PFF data here'!E66,'Paste PFF data here'!E67,'Paste PFF data here'!E68,'Paste PFF data here'!E69))</f>
        <v>1262.610787218294</v>
      </c>
      <c r="D21" s="8">
        <f>((C21/1.645)/B21)*100</f>
        <v>2.2207116034501713</v>
      </c>
      <c r="E21" s="29">
        <f>ROUND(B21/B12,3)</f>
        <v>0.254</v>
      </c>
      <c r="F21" s="30">
        <f>IF(ISBLANK(E21)=TRUE,"",IF(E21=100,"",IF(E21=0,"",IF($B12=0,"",IF(B21=0,"",IF(((C21^2)-((B21^2/$B12^2)*($C12^2)))&lt;0,((1/$B12*(SQRT((C21^2)+((B21^2/$B12^2)*($C12^2)))))*100),((1/$B12*(SQRT((C21^2)-((B21^2/$B12^2)*($C12^2))))))))))))</f>
        <v>7.7815939458235226E-3</v>
      </c>
      <c r="G21" s="19">
        <f>'Paste PFF data here'!AC65+'Paste PFF data here'!AC66+'Paste PFF data here'!AC67+'Paste PFF data here'!AC68+'Paste PFF data here'!AC69</f>
        <v>777777</v>
      </c>
      <c r="H21" s="13">
        <f>SQRT(SUMSQ('Paste PFF data here'!AD65,'Paste PFF data here'!AD66,'Paste PFF data here'!AD67,'Paste PFF data here'!AD68,'Paste PFF data here'!AD69))</f>
        <v>3261.424382076028</v>
      </c>
      <c r="I21" s="14">
        <f>((H21/1.645)/G21)*100</f>
        <v>0.25490967252742547</v>
      </c>
      <c r="J21" s="29">
        <f>ROUND(G21/G12,3)</f>
        <v>0.29799999999999999</v>
      </c>
      <c r="K21" s="26">
        <f>IF(ISBLANK(J21)=TRUE,"",IF(J21=100,"",IF(J21=0,"",IF($G12=0,"",IF(G21=0,"",IF(((H21^2)-((G21^2/$G12^2)*($M12^2)))&lt;0,((1/$G12*(SQRT((H21^2)+((G21^2/$G12^2)*($M12^2)))))*100),((1/$G12*(SQRT((H21^2)-((G21^2/$G12^2)*($M12^2))))))))))))</f>
        <v>1.2510968716582405E-3</v>
      </c>
      <c r="L21" s="19">
        <f>'Paste PFF data here'!I65+'Paste PFF data here'!I66+'Paste PFF data here'!I67+'Paste PFF data here'!I68+'Paste PFF data here'!I69</f>
        <v>2646100</v>
      </c>
      <c r="M21" s="13">
        <f>SQRT(SUMSQ('Paste PFF data here'!J65,'Paste PFF data here'!J66,'Paste PFF data here'!J67,'Paste PFF data here'!J68,'Paste PFF data here'!J69))</f>
        <v>6792.5868415501318</v>
      </c>
      <c r="N21" s="14">
        <f>((M21/1.645)/L21)*100</f>
        <v>0.15604973820047904</v>
      </c>
      <c r="O21" s="29">
        <f>ROUND(L21/L12,3)</f>
        <v>0.313</v>
      </c>
      <c r="P21" s="26">
        <f>IF(ISBLANK(O21)=TRUE,"",IF(O21=100,"",IF(O21=0,"",IF($L12=0,"",IF(L21=0,"",IF(((M21^2)-((L21^2/$L12^2)*($M12^2)))&lt;0,((1/$L12*(SQRT((M21^2)+((L21^2/$L12^2)*($M12^2)))))*100),((1/$L12*(SQRT((M21^2)-((L21^2/$L12^2)*($M12^2))))))))))))</f>
        <v>8.0272017816557326E-4</v>
      </c>
      <c r="Q21" s="89" t="str">
        <f t="shared" si="0"/>
        <v/>
      </c>
      <c r="R21" s="122" t="str">
        <f t="shared" si="1"/>
        <v/>
      </c>
      <c r="S21" s="89" t="str">
        <f t="shared" si="2"/>
        <v/>
      </c>
      <c r="T21" s="122" t="str">
        <f t="shared" si="3"/>
        <v/>
      </c>
      <c r="U21" s="118" t="str">
        <f t="shared" si="4"/>
        <v/>
      </c>
      <c r="V21" s="93" t="str">
        <f t="shared" si="5"/>
        <v/>
      </c>
    </row>
    <row r="22" spans="1:22" x14ac:dyDescent="0.2">
      <c r="A22" s="162" t="s">
        <v>29</v>
      </c>
      <c r="B22" s="47">
        <f>'Paste PFF data here'!D77</f>
        <v>11341</v>
      </c>
      <c r="C22" s="16">
        <f>'Paste PFF data here'!E77</f>
        <v>642</v>
      </c>
      <c r="D22" s="163">
        <f>'Paste PFF data here'!K35</f>
        <v>3.4</v>
      </c>
      <c r="E22" s="84">
        <f>'Paste PFF data here'!L35</f>
        <v>8.4000000000000005E-2</v>
      </c>
      <c r="F22" s="28">
        <f>'Paste PFF data here'!M35</f>
        <v>4.0000000000000001E-3</v>
      </c>
      <c r="G22" s="47">
        <f>'Paste PFF data here'!AC77</f>
        <v>317575</v>
      </c>
      <c r="H22" s="16">
        <f>'Paste PFF data here'!AD77</f>
        <v>38</v>
      </c>
      <c r="I22" s="17">
        <f>'Paste PFF data here'!AE74</f>
        <v>1.6</v>
      </c>
      <c r="J22" s="48">
        <f>'Paste PFF data here'!AF77</f>
        <v>0.122</v>
      </c>
      <c r="K22" s="49">
        <f>'Paste PFF data here'!AG77</f>
        <v>1E-3</v>
      </c>
      <c r="L22" s="47">
        <f>'Paste PFF data here'!I77</f>
        <v>1099330</v>
      </c>
      <c r="M22" s="16">
        <f>'Paste PFF data here'!J77</f>
        <v>214</v>
      </c>
      <c r="N22" s="17">
        <f>'Paste PFF data here'!K74</f>
        <v>0.9</v>
      </c>
      <c r="O22" s="48">
        <f>'Paste PFF data here'!L77</f>
        <v>0.13</v>
      </c>
      <c r="P22" s="49">
        <f>'Paste PFF data here'!M77</f>
        <v>1E-3</v>
      </c>
      <c r="Q22" s="94" t="str">
        <f t="shared" si="0"/>
        <v/>
      </c>
      <c r="R22" s="123" t="str">
        <f t="shared" si="1"/>
        <v/>
      </c>
      <c r="S22" s="94" t="str">
        <f t="shared" si="2"/>
        <v/>
      </c>
      <c r="T22" s="123" t="str">
        <f t="shared" si="3"/>
        <v/>
      </c>
      <c r="U22" s="120" t="str">
        <f t="shared" si="4"/>
        <v/>
      </c>
      <c r="V22" s="95" t="str">
        <f t="shared" si="5"/>
        <v/>
      </c>
    </row>
    <row r="23" spans="1:22" s="117" customFormat="1" x14ac:dyDescent="0.2">
      <c r="A23" s="165"/>
      <c r="B23" s="6"/>
      <c r="C23" s="6"/>
      <c r="D23" s="8"/>
      <c r="E23" s="29"/>
      <c r="F23" s="29"/>
      <c r="G23" s="13"/>
      <c r="H23" s="13"/>
      <c r="I23" s="14"/>
      <c r="J23" s="31"/>
      <c r="K23" s="31"/>
      <c r="L23" s="13"/>
      <c r="M23" s="13"/>
      <c r="N23" s="14"/>
      <c r="O23" s="31"/>
      <c r="P23" s="31"/>
      <c r="Q23" s="90" t="str">
        <f t="shared" si="0"/>
        <v/>
      </c>
      <c r="R23" s="90" t="str">
        <f t="shared" si="1"/>
        <v/>
      </c>
      <c r="S23" s="90" t="str">
        <f t="shared" si="2"/>
        <v/>
      </c>
      <c r="T23" s="90" t="str">
        <f t="shared" si="3"/>
        <v/>
      </c>
      <c r="U23" s="118" t="str">
        <f t="shared" si="4"/>
        <v/>
      </c>
      <c r="V23" s="118" t="str">
        <f t="shared" si="5"/>
        <v/>
      </c>
    </row>
    <row r="24" spans="1:22" x14ac:dyDescent="0.2">
      <c r="A24" s="158" t="s">
        <v>202</v>
      </c>
      <c r="B24" s="34"/>
      <c r="C24" s="11"/>
      <c r="D24" s="12"/>
      <c r="E24" s="35"/>
      <c r="F24" s="36"/>
      <c r="G24" s="140"/>
      <c r="H24" s="141"/>
      <c r="I24" s="142"/>
      <c r="J24" s="143"/>
      <c r="K24" s="144"/>
      <c r="L24" s="140"/>
      <c r="M24" s="141"/>
      <c r="N24" s="142"/>
      <c r="O24" s="143"/>
      <c r="P24" s="144"/>
      <c r="Q24" s="91" t="str">
        <f t="shared" si="0"/>
        <v/>
      </c>
      <c r="R24" s="121" t="str">
        <f t="shared" si="1"/>
        <v/>
      </c>
      <c r="S24" s="91" t="str">
        <f t="shared" si="2"/>
        <v/>
      </c>
      <c r="T24" s="121" t="str">
        <f t="shared" si="3"/>
        <v/>
      </c>
      <c r="U24" s="119" t="str">
        <f t="shared" si="4"/>
        <v/>
      </c>
      <c r="V24" s="92" t="str">
        <f t="shared" si="5"/>
        <v/>
      </c>
    </row>
    <row r="25" spans="1:22" x14ac:dyDescent="0.2">
      <c r="A25" s="159" t="s">
        <v>97</v>
      </c>
      <c r="B25" s="131">
        <f>'Paste PFF data here'!D111</f>
        <v>2.94</v>
      </c>
      <c r="C25" s="132">
        <f>'Paste PFF data here'!E111</f>
        <v>0.05</v>
      </c>
      <c r="D25" s="129">
        <f>'Paste PFF data here'!F111</f>
        <v>1</v>
      </c>
      <c r="E25" s="29"/>
      <c r="F25" s="30"/>
      <c r="G25" s="23">
        <f>'Paste PFF data here'!AC111</f>
        <v>2.73</v>
      </c>
      <c r="H25" s="24">
        <f>'Paste PFF data here'!AD111</f>
        <v>0.01</v>
      </c>
      <c r="I25" s="25">
        <f>'Paste PFF data here'!AE111</f>
        <v>0.2</v>
      </c>
      <c r="J25" s="32"/>
      <c r="K25" s="33"/>
      <c r="L25" s="21">
        <f>'Paste PFF data here'!I111</f>
        <v>2.65</v>
      </c>
      <c r="M25" s="22">
        <f>'Paste PFF data here'!J111</f>
        <v>0.01</v>
      </c>
      <c r="N25" s="15">
        <f>'Paste PFF data here'!K111</f>
        <v>0.2</v>
      </c>
      <c r="O25" s="31" t="s">
        <v>124</v>
      </c>
      <c r="P25" s="26" t="s">
        <v>124</v>
      </c>
      <c r="Q25" s="89" t="str">
        <f t="shared" si="0"/>
        <v/>
      </c>
      <c r="R25" s="122" t="str">
        <f t="shared" si="1"/>
        <v/>
      </c>
      <c r="S25" s="89" t="str">
        <f t="shared" si="2"/>
        <v/>
      </c>
      <c r="T25" s="122" t="str">
        <f t="shared" si="3"/>
        <v/>
      </c>
      <c r="U25" s="118" t="str">
        <f>IF(AND(Q25="*",S25="**"),"***","")</f>
        <v/>
      </c>
      <c r="V25" s="93" t="str">
        <f>IF(AND(R25="*",T25="**"),"***","")</f>
        <v/>
      </c>
    </row>
    <row r="26" spans="1:22" x14ac:dyDescent="0.2">
      <c r="A26" s="159" t="s">
        <v>96</v>
      </c>
      <c r="B26" s="10">
        <f>'Paste PFF data here'!D120</f>
        <v>45463</v>
      </c>
      <c r="C26" s="6">
        <f>'Paste PFF data here'!E120</f>
        <v>477</v>
      </c>
      <c r="D26" s="129">
        <f>'Paste PFF data here'!F120</f>
        <v>0.6</v>
      </c>
      <c r="E26" s="29">
        <f>'Paste PFF data here'!G120</f>
        <v>1</v>
      </c>
      <c r="F26" s="30"/>
      <c r="G26" s="19">
        <f>'Paste PFF data here'!AC120</f>
        <v>938803</v>
      </c>
      <c r="H26" s="13">
        <f>'Paste PFF data here'!AD120</f>
        <v>2477</v>
      </c>
      <c r="I26" s="15">
        <f>'Paste PFF data here'!AE120</f>
        <v>0.2</v>
      </c>
      <c r="J26" s="31">
        <f>'Paste PFF data here'!AF120</f>
        <v>1</v>
      </c>
      <c r="K26" s="26"/>
      <c r="L26" s="19">
        <f>'Paste PFF data here'!I120</f>
        <v>3128246</v>
      </c>
      <c r="M26" s="13">
        <f>'Paste PFF data here'!J120</f>
        <v>6458</v>
      </c>
      <c r="N26" s="15">
        <f>'Paste PFF data here'!K120</f>
        <v>0.1</v>
      </c>
      <c r="O26" s="31">
        <f>'Paste PFF data here'!L120</f>
        <v>1</v>
      </c>
      <c r="P26" s="26"/>
      <c r="Q26" s="89" t="str">
        <f t="shared" si="0"/>
        <v/>
      </c>
      <c r="R26" s="122" t="str">
        <f t="shared" si="1"/>
        <v/>
      </c>
      <c r="S26" s="89" t="str">
        <f t="shared" si="2"/>
        <v/>
      </c>
      <c r="T26" s="122" t="str">
        <f t="shared" si="3"/>
        <v/>
      </c>
      <c r="U26" s="118" t="str">
        <f t="shared" si="4"/>
        <v/>
      </c>
      <c r="V26" s="93" t="str">
        <f t="shared" si="5"/>
        <v/>
      </c>
    </row>
    <row r="27" spans="1:22" x14ac:dyDescent="0.2">
      <c r="A27" s="160" t="s">
        <v>94</v>
      </c>
      <c r="B27" s="10">
        <f>'Paste PFF data here'!D121</f>
        <v>6108</v>
      </c>
      <c r="C27" s="6">
        <f>'Paste PFF data here'!E121</f>
        <v>414</v>
      </c>
      <c r="D27" s="129">
        <f>'Paste PFF data here'!G121</f>
        <v>0.13400000000000001</v>
      </c>
      <c r="E27" s="29">
        <f>'Paste PFF data here'!G121</f>
        <v>0.13400000000000001</v>
      </c>
      <c r="F27" s="30">
        <f>'Paste PFF data here'!H121</f>
        <v>8.9999999999999993E-3</v>
      </c>
      <c r="G27" s="19">
        <f>'Paste PFF data here'!AC121</f>
        <v>276447</v>
      </c>
      <c r="H27" s="13">
        <f>'Paste PFF data here'!AD121</f>
        <v>2632</v>
      </c>
      <c r="I27" s="15">
        <f>'Paste PFF data here'!AE121</f>
        <v>0.6</v>
      </c>
      <c r="J27" s="31">
        <f>'Paste PFF data here'!AF121</f>
        <v>0.29399999999999998</v>
      </c>
      <c r="K27" s="26">
        <f>'Paste PFF data here'!AG121</f>
        <v>3.0000000000000001E-3</v>
      </c>
      <c r="L27" s="19">
        <f>'Paste PFF data here'!I121</f>
        <v>1000242</v>
      </c>
      <c r="M27" s="13">
        <f>'Paste PFF data here'!J121</f>
        <v>6712</v>
      </c>
      <c r="N27" s="15">
        <f>'Paste PFF data here'!K121</f>
        <v>0.4</v>
      </c>
      <c r="O27" s="31">
        <f>'Paste PFF data here'!L121</f>
        <v>0.32</v>
      </c>
      <c r="P27" s="26">
        <f>'Paste PFF data here'!M121</f>
        <v>2E-3</v>
      </c>
      <c r="Q27" s="89" t="str">
        <f t="shared" si="0"/>
        <v/>
      </c>
      <c r="R27" s="122" t="str">
        <f t="shared" si="1"/>
        <v/>
      </c>
      <c r="S27" s="89" t="str">
        <f t="shared" si="2"/>
        <v/>
      </c>
      <c r="T27" s="122" t="str">
        <f t="shared" si="3"/>
        <v/>
      </c>
      <c r="U27" s="118" t="str">
        <f t="shared" si="4"/>
        <v/>
      </c>
      <c r="V27" s="93" t="str">
        <f t="shared" si="5"/>
        <v/>
      </c>
    </row>
    <row r="28" spans="1:22" x14ac:dyDescent="0.2">
      <c r="A28" s="164" t="s">
        <v>95</v>
      </c>
      <c r="B28" s="4">
        <f>'Paste PFF data here'!D122</f>
        <v>39355</v>
      </c>
      <c r="C28" s="5">
        <f>'Paste PFF data here'!E122</f>
        <v>597</v>
      </c>
      <c r="D28" s="163">
        <f>'Paste PFF data here'!F122</f>
        <v>0.9</v>
      </c>
      <c r="E28" s="84">
        <f>'Paste PFF data here'!G122</f>
        <v>0.86599999999999999</v>
      </c>
      <c r="F28" s="28">
        <f>'Paste PFF data here'!H122</f>
        <v>8.9999999999999993E-3</v>
      </c>
      <c r="G28" s="47">
        <f>'Paste PFF data here'!AC122</f>
        <v>662356</v>
      </c>
      <c r="H28" s="16">
        <f>'Paste PFF data here'!AD122</f>
        <v>2845</v>
      </c>
      <c r="I28" s="17">
        <f>'Paste PFF data here'!AE122</f>
        <v>0.3</v>
      </c>
      <c r="J28" s="48">
        <f>'Paste PFF data here'!AF122</f>
        <v>0.70599999999999996</v>
      </c>
      <c r="K28" s="49">
        <f>'Paste PFF data here'!AG122</f>
        <v>3.0000000000000001E-3</v>
      </c>
      <c r="L28" s="47">
        <f>'Paste PFF data here'!I122</f>
        <v>2128004</v>
      </c>
      <c r="M28" s="16">
        <f>'Paste PFF data here'!J122</f>
        <v>5994</v>
      </c>
      <c r="N28" s="17">
        <f>'Paste PFF data here'!K122</f>
        <v>0.2</v>
      </c>
      <c r="O28" s="48">
        <f>'Paste PFF data here'!L122</f>
        <v>0.68</v>
      </c>
      <c r="P28" s="49">
        <f>'Paste PFF data here'!M122</f>
        <v>2E-3</v>
      </c>
      <c r="Q28" s="94" t="str">
        <f t="shared" si="0"/>
        <v/>
      </c>
      <c r="R28" s="123" t="str">
        <f t="shared" si="1"/>
        <v/>
      </c>
      <c r="S28" s="94" t="str">
        <f t="shared" si="2"/>
        <v/>
      </c>
      <c r="T28" s="123" t="str">
        <f t="shared" si="3"/>
        <v/>
      </c>
      <c r="U28" s="120" t="str">
        <f t="shared" si="4"/>
        <v/>
      </c>
      <c r="V28" s="95" t="str">
        <f t="shared" si="5"/>
        <v/>
      </c>
    </row>
    <row r="29" spans="1:22" s="117" customFormat="1" x14ac:dyDescent="0.2">
      <c r="A29" s="165"/>
      <c r="B29" s="6"/>
      <c r="C29" s="6"/>
      <c r="D29" s="8"/>
      <c r="E29" s="29"/>
      <c r="F29" s="29"/>
      <c r="G29" s="13"/>
      <c r="H29" s="13"/>
      <c r="I29" s="14"/>
      <c r="J29" s="31"/>
      <c r="K29" s="31"/>
      <c r="L29" s="13"/>
      <c r="M29" s="13"/>
      <c r="N29" s="14"/>
      <c r="O29" s="31"/>
      <c r="P29" s="31"/>
      <c r="Q29" s="90" t="str">
        <f t="shared" si="0"/>
        <v/>
      </c>
      <c r="R29" s="90" t="str">
        <f t="shared" si="1"/>
        <v/>
      </c>
      <c r="S29" s="90" t="str">
        <f t="shared" si="2"/>
        <v/>
      </c>
      <c r="T29" s="90" t="str">
        <f t="shared" si="3"/>
        <v/>
      </c>
      <c r="U29" s="118" t="str">
        <f t="shared" si="4"/>
        <v/>
      </c>
      <c r="V29" s="118" t="str">
        <f t="shared" si="5"/>
        <v/>
      </c>
    </row>
    <row r="30" spans="1:22" x14ac:dyDescent="0.2">
      <c r="A30" s="139" t="s">
        <v>203</v>
      </c>
      <c r="B30" s="34"/>
      <c r="C30" s="11"/>
      <c r="D30" s="12"/>
      <c r="E30" s="35"/>
      <c r="F30" s="36"/>
      <c r="G30" s="140"/>
      <c r="H30" s="141"/>
      <c r="I30" s="142"/>
      <c r="J30" s="143"/>
      <c r="K30" s="144"/>
      <c r="L30" s="140"/>
      <c r="M30" s="141"/>
      <c r="N30" s="142"/>
      <c r="O30" s="143"/>
      <c r="P30" s="144"/>
      <c r="Q30" s="91"/>
      <c r="R30" s="121"/>
      <c r="S30" s="91"/>
      <c r="T30" s="121"/>
      <c r="U30" s="119"/>
      <c r="V30" s="92"/>
    </row>
    <row r="31" spans="1:22" x14ac:dyDescent="0.2">
      <c r="A31" s="145" t="s">
        <v>31</v>
      </c>
      <c r="B31" s="133">
        <f>'Paste PFF data here'!D133</f>
        <v>127259</v>
      </c>
      <c r="C31" s="134">
        <f>'Paste PFF data here'!E133</f>
        <v>2527</v>
      </c>
      <c r="D31" s="135">
        <f>'Paste PFF data here'!F133</f>
        <v>1.2</v>
      </c>
      <c r="E31" s="136">
        <f>'Paste PFF data here'!G133</f>
        <v>1</v>
      </c>
      <c r="F31" s="137"/>
      <c r="G31" s="44"/>
      <c r="H31" s="45"/>
      <c r="I31" s="46"/>
      <c r="J31" s="32"/>
      <c r="K31" s="33"/>
      <c r="L31" s="44"/>
      <c r="M31" s="45"/>
      <c r="N31" s="46"/>
      <c r="O31" s="32"/>
      <c r="P31" s="33"/>
      <c r="Q31" s="89"/>
      <c r="R31" s="122"/>
      <c r="S31" s="89"/>
      <c r="T31" s="122"/>
      <c r="U31" s="118"/>
      <c r="V31" s="93"/>
    </row>
    <row r="32" spans="1:22" x14ac:dyDescent="0.2">
      <c r="A32" s="167" t="s">
        <v>32</v>
      </c>
      <c r="B32" s="133">
        <f>'Paste PFF data here'!D134</f>
        <v>48927</v>
      </c>
      <c r="C32" s="134">
        <f>'Paste PFF data here'!E134</f>
        <v>1797</v>
      </c>
      <c r="D32" s="135">
        <f>'Paste PFF data here'!F134</f>
        <v>2.2000000000000002</v>
      </c>
      <c r="E32" s="136">
        <f>'Paste PFF data here'!G134</f>
        <v>0.38500000000000001</v>
      </c>
      <c r="F32" s="137">
        <f>'Paste PFF data here'!H134</f>
        <v>1.2E-2</v>
      </c>
      <c r="G32" s="44"/>
      <c r="H32" s="45"/>
      <c r="I32" s="46"/>
      <c r="J32" s="32"/>
      <c r="K32" s="33"/>
      <c r="L32" s="44"/>
      <c r="M32" s="45"/>
      <c r="N32" s="46"/>
      <c r="O32" s="32"/>
      <c r="P32" s="33"/>
      <c r="Q32" s="89"/>
      <c r="R32" s="122"/>
      <c r="S32" s="89"/>
      <c r="T32" s="122"/>
      <c r="U32" s="118"/>
      <c r="V32" s="93"/>
    </row>
    <row r="33" spans="1:22" x14ac:dyDescent="0.2">
      <c r="A33" s="168" t="str">
        <f>IF(INDEX('Paste PFF data here'!$F$220:$F$258,MATCH(LARGE('Paste PFF data here'!$D$220:$D$258,"1"),'Paste PFF data here'!$D$220:$D$258,0))&gt;=20,"-",INDEX('Paste PFF data here'!$C$220:$C$258,MATCH(LARGE('Paste PFF data here'!$D$220:$D$258,"1"),'Paste PFF data here'!$D$220:$D$258,0)))</f>
        <v>Spanish or Spanish Creole</v>
      </c>
      <c r="B33" s="41">
        <f>IF(INDEX('Paste PFF data here'!$F$220:$F$258,MATCH(LARGE('Paste PFF data here'!$D$220:$D$258,"1"),'Paste PFF data here'!$D$220:$D$258,0))&gt;=20,"-",INDEX('Paste PFF data here'!$D$220:$D$258,MATCH(LARGE('Paste PFF data here'!$D$220:$D$258,"1"),'Paste PFF data here'!$D$220:$D$258,0)))</f>
        <v>69582</v>
      </c>
      <c r="C33" s="42">
        <f>IF(INDEX('Paste PFF data here'!$F$220:$F$258,MATCH(LARGE('Paste PFF data here'!$D$220:$D$258,"1"),'Paste PFF data here'!$D$220:$D$258,0))&gt;=20,"-",INDEX('Paste PFF data here'!$E$220:$E$258,MATCH(LARGE('Paste PFF data here'!$D$220:$D$258,"1"),'Paste PFF data here'!$D$220:$D$258,0)))</f>
        <v>2470</v>
      </c>
      <c r="D33" s="43">
        <f>IF(INDEX('Paste PFF data here'!$F$220:$F$258,MATCH(LARGE('Paste PFF data here'!$D$220:$D$258,"1"),'Paste PFF data here'!$D$220:$D$258,0))&gt;=20,"-",INDEX('Paste PFF data here'!$F$220:$F$258,MATCH(LARGE('Paste PFF data here'!$D$220:$D$258,"1"),'Paste PFF data here'!$D$220:$D$258,0)))</f>
        <v>2.2000000000000002</v>
      </c>
      <c r="E33" s="136">
        <f>ROUND(IF(INDEX('Paste PFF data here'!$F$220:$F$258,MATCH(LARGE('Paste PFF data here'!$D$220:$D$258,"1"),'Paste PFF data here'!$D$220:$D$258,0))&gt;=20,"-",INDEX('Paste PFF data here'!$G$220:$G$258,MATCH(LARGE('Paste PFF data here'!$D$220:$D$258,"1"),'Paste PFF data here'!$D$220:$D$258,0))),3)</f>
        <v>0.54700000000000004</v>
      </c>
      <c r="F33" s="137">
        <f>IF(INDEX('Paste PFF data here'!$F$220:$F$258,MATCH(LARGE('Paste PFF data here'!$D$220:$D$258,"1"),'Paste PFF data here'!$D$220:$D$258,0))&gt;=20,"-",INDEX('Paste PFF data here'!$H$220:$H$258,MATCH(LARGE('Paste PFF data here'!$D$220:$D$258,"1"),'Paste PFF data here'!$D$220:$D$258,0)))</f>
        <v>1.6E-2</v>
      </c>
      <c r="G33" s="124"/>
      <c r="H33" s="125"/>
      <c r="I33" s="128"/>
      <c r="J33" s="126"/>
      <c r="K33" s="127"/>
      <c r="L33" s="124"/>
      <c r="M33" s="125"/>
      <c r="N33" s="128"/>
      <c r="O33" s="126"/>
      <c r="P33" s="127"/>
      <c r="Q33" s="89"/>
      <c r="R33" s="122"/>
      <c r="S33" s="89"/>
      <c r="T33" s="122"/>
      <c r="U33" s="118"/>
      <c r="V33" s="93"/>
    </row>
    <row r="34" spans="1:22" x14ac:dyDescent="0.2">
      <c r="A34" s="168" t="str">
        <f>IF(INDEX('Paste PFF data here'!$F$220:$F$258,MATCH(LARGE('Paste PFF data here'!$D$220:$D$258,"2"),'Paste PFF data here'!$D$220:$D$258,0))&gt;=20,"-",INDEX('Paste PFF data here'!$C$220:$C$258,MATCH(LARGE('Paste PFF data here'!$D$220:$D$258,"2"),'Paste PFF data here'!$D$220:$D$258,0)))</f>
        <v>Chinese</v>
      </c>
      <c r="B34" s="41">
        <f>IF(INDEX('Paste PFF data here'!$F$220:$F$258,MATCH(LARGE('Paste PFF data here'!$D$220:$D$258,"2"),'Paste PFF data here'!$D$220:$D$258,0))&gt;=20,"-",INDEX('Paste PFF data here'!$D$220:$D$258,MATCH(LARGE('Paste PFF data here'!$D$220:$D$258,"2"),'Paste PFF data here'!$D$220:$D$258,0)))</f>
        <v>2161</v>
      </c>
      <c r="C34" s="42">
        <f>IF(INDEX('Paste PFF data here'!$F$220:$F$258,MATCH(LARGE('Paste PFF data here'!$D$220:$D$258,"2"),'Paste PFF data here'!$D$220:$D$258,0))&gt;=20,"-",INDEX('Paste PFF data here'!$E$220:$E$258,MATCH(LARGE('Paste PFF data here'!$D$220:$D$258,"2"),'Paste PFF data here'!$D$220:$D$258,0)))</f>
        <v>495</v>
      </c>
      <c r="D34" s="43">
        <f>IF(INDEX('Paste PFF data here'!$F$220:$F$258,MATCH(LARGE('Paste PFF data here'!$D$220:$D$258,"2"),'Paste PFF data here'!$D$220:$D$258,0))&gt;=20,"-",INDEX('Paste PFF data here'!$F$220:$F$258,MATCH(LARGE('Paste PFF data here'!$D$220:$D$258,"2"),'Paste PFF data here'!$D$220:$D$258,0)))</f>
        <v>13.9</v>
      </c>
      <c r="E34" s="136">
        <f>ROUND(IF(INDEX('Paste PFF data here'!$F$220:$F$258,MATCH(LARGE('Paste PFF data here'!$D$220:$D$258,"2"),'Paste PFF data here'!$D$220:$D$258,0))&gt;=20,"-",INDEX('Paste PFF data here'!$G$220:$G$258,MATCH(LARGE('Paste PFF data here'!$D$220:$D$258,"2"),'Paste PFF data here'!$D$220:$D$258,0))),3)</f>
        <v>1.7000000000000001E-2</v>
      </c>
      <c r="F34" s="137">
        <f>IF(INDEX('Paste PFF data here'!$F$220:$F$258,MATCH(LARGE('Paste PFF data here'!$D$220:$D$258,"2"),'Paste PFF data here'!$D$220:$D$258,0))&gt;=20,"-",INDEX('Paste PFF data here'!$H$220:$H$258,MATCH(LARGE('Paste PFF data here'!$D$220:$D$258,"2"),'Paste PFF data here'!$D$220:$D$258,0)))</f>
        <v>4.0000000000000001E-3</v>
      </c>
      <c r="G34" s="124"/>
      <c r="H34" s="125"/>
      <c r="I34" s="128"/>
      <c r="J34" s="126"/>
      <c r="K34" s="127"/>
      <c r="L34" s="124"/>
      <c r="M34" s="125"/>
      <c r="N34" s="128"/>
      <c r="O34" s="126"/>
      <c r="P34" s="127"/>
      <c r="Q34" s="89"/>
      <c r="R34" s="122"/>
      <c r="S34" s="89"/>
      <c r="T34" s="122"/>
      <c r="U34" s="118"/>
      <c r="V34" s="93"/>
    </row>
    <row r="35" spans="1:22" x14ac:dyDescent="0.2">
      <c r="A35" s="168" t="str">
        <f>IF(INDEX('Paste PFF data here'!$F$220:$F$258,MATCH(LARGE('Paste PFF data here'!$D$220:$D$258,"3"),'Paste PFF data here'!$D$220:$D$258,0))&gt;=20,"-",INDEX('Paste PFF data here'!$C$220:$C$258,MATCH(LARGE('Paste PFF data here'!$D$220:$D$258,"3"),'Paste PFF data here'!$D$220:$D$258,0)))</f>
        <v>-</v>
      </c>
      <c r="B35" s="41" t="str">
        <f>IF(INDEX('Paste PFF data here'!$F$220:$F$258,MATCH(LARGE('Paste PFF data here'!$D$220:$D$258,"3"),'Paste PFF data here'!$D$220:$D$258,0))&gt;=20,"-",INDEX('Paste PFF data here'!$D$220:$D$258,MATCH(LARGE('Paste PFF data here'!$D$220:$D$258,"3"),'Paste PFF data here'!$D$220:$D$258,0)))</f>
        <v>-</v>
      </c>
      <c r="C35" s="42" t="str">
        <f>IF(INDEX('Paste PFF data here'!$F$220:$F$258,MATCH(LARGE('Paste PFF data here'!$D$220:$D$258,"3"),'Paste PFF data here'!$D$220:$D$258,0))&gt;=20,"-",INDEX('Paste PFF data here'!$E$220:$E$258,MATCH(LARGE('Paste PFF data here'!$D$220:$D$258,"3"),'Paste PFF data here'!$D$220:$D$258,0)))</f>
        <v>-</v>
      </c>
      <c r="D35" s="43" t="str">
        <f>IF(INDEX('Paste PFF data here'!$F$220:$F$258,MATCH(LARGE('Paste PFF data here'!$D$220:$D$258,"3"),'Paste PFF data here'!$D$220:$D$258,0))&gt;=20,"-",INDEX('Paste PFF data here'!$F$220:$F$258,MATCH(LARGE('Paste PFF data here'!$D$220:$D$258,"3"),'Paste PFF data here'!$D$220:$D$258,0)))</f>
        <v>-</v>
      </c>
      <c r="E35" s="136" t="str">
        <f>IFERROR(ROUND(IF(INDEX('Paste PFF data here'!$F$220:$F$258,MATCH(LARGE('Paste PFF data here'!$D$220:$D$258,"3"),'Paste PFF data here'!$D$220:$D$258,0))&gt;=20,"-",INDEX('Paste PFF data here'!$G$220:$G$258,MATCH(LARGE('Paste PFF data here'!$D$220:$D$258,"3"),'Paste PFF data here'!$D$220:$D$258,0))),3),"-")</f>
        <v>-</v>
      </c>
      <c r="F35" s="137" t="str">
        <f>IF(INDEX('Paste PFF data here'!$F$220:$F$258,MATCH(LARGE('Paste PFF data here'!$D$220:$D$258,"3"),'Paste PFF data here'!$D$220:$D$258,0))&gt;=20,"-",INDEX('Paste PFF data here'!$H$220:$H$258,MATCH(LARGE('Paste PFF data here'!$D$220:$D$258,"3"),'Paste PFF data here'!$D$220:$D$258,0)))</f>
        <v>-</v>
      </c>
      <c r="G35" s="124"/>
      <c r="H35" s="125"/>
      <c r="I35" s="128"/>
      <c r="J35" s="126"/>
      <c r="K35" s="127"/>
      <c r="L35" s="124"/>
      <c r="M35" s="125"/>
      <c r="N35" s="128"/>
      <c r="O35" s="126"/>
      <c r="P35" s="127"/>
      <c r="Q35" s="89"/>
      <c r="R35" s="122"/>
      <c r="S35" s="89"/>
      <c r="T35" s="122"/>
      <c r="U35" s="118"/>
      <c r="V35" s="93"/>
    </row>
    <row r="36" spans="1:22" x14ac:dyDescent="0.2">
      <c r="A36" s="168" t="str">
        <f>IF(INDEX('Paste PFF data here'!$F$220:$F$258,MATCH(LARGE('Paste PFF data here'!$D$220:$D$258,"4"),'Paste PFF data here'!$D$220:$D$258,0))&gt;=20,"-",INDEX('Paste PFF data here'!$C$220:$C$258,MATCH(LARGE('Paste PFF data here'!$D$220:$D$258,"4"),'Paste PFF data here'!$D$220:$D$258,0)))</f>
        <v>-</v>
      </c>
      <c r="B36" s="41" t="str">
        <f>IF(INDEX('Paste PFF data here'!$F$220:$F$258,MATCH(LARGE('Paste PFF data here'!$D$220:$D$258,"4"),'Paste PFF data here'!$D$220:$D$258,0))&gt;=20,"-",INDEX('Paste PFF data here'!$D$220:$D$258,MATCH(LARGE('Paste PFF data here'!$D$220:$D$258,"4"),'Paste PFF data here'!$D$220:$D$258,0)))</f>
        <v>-</v>
      </c>
      <c r="C36" s="42" t="str">
        <f>IF(INDEX('Paste PFF data here'!$F$220:$F$258,MATCH(LARGE('Paste PFF data here'!$D$220:$D$258,"4"),'Paste PFF data here'!$D$220:$D$258,0))&gt;=20,"-",INDEX('Paste PFF data here'!$E$220:$E$258,MATCH(LARGE('Paste PFF data here'!$D$220:$D$258,"4"),'Paste PFF data here'!$D$220:$D$258,0)))</f>
        <v>-</v>
      </c>
      <c r="D36" s="43" t="str">
        <f>IF(INDEX('Paste PFF data here'!$F$220:$F$258,MATCH(LARGE('Paste PFF data here'!$D$220:$D$258,"4"),'Paste PFF data here'!$D$220:$D$258,0))&gt;=20,"-",INDEX('Paste PFF data here'!$F$220:$F$258,MATCH(LARGE('Paste PFF data here'!$D$220:$D$258,"4"),'Paste PFF data here'!$D$220:$D$258,0)))</f>
        <v>-</v>
      </c>
      <c r="E36" s="136" t="str">
        <f>IFERROR(ROUND(IF(INDEX('Paste PFF data here'!$F$220:$F$258,MATCH(LARGE('Paste PFF data here'!$D$220:$D$258,"4"),'Paste PFF data here'!$D$220:$D$258,0))&gt;=20,"-",INDEX('Paste PFF data here'!$G$220:$G$258,MATCH(LARGE('Paste PFF data here'!$D$220:$D$258,"4"),'Paste PFF data here'!$D$220:$D$258,0))),3),"-")</f>
        <v>-</v>
      </c>
      <c r="F36" s="137" t="str">
        <f>IF(INDEX('Paste PFF data here'!$F$220:$F$258,MATCH(LARGE('Paste PFF data here'!$D$220:$D$258,"4"),'Paste PFF data here'!$D$220:$D$258,0))&gt;=20,"-",INDEX('Paste PFF data here'!$H$220:$H$258,MATCH(LARGE('Paste PFF data here'!$D$220:$D$258,"4"),'Paste PFF data here'!$D$220:$D$258,0)))</f>
        <v>-</v>
      </c>
      <c r="G36" s="124"/>
      <c r="H36" s="125"/>
      <c r="I36" s="128"/>
      <c r="J36" s="126"/>
      <c r="K36" s="127"/>
      <c r="L36" s="124"/>
      <c r="M36" s="125"/>
      <c r="N36" s="128"/>
      <c r="O36" s="126"/>
      <c r="P36" s="127"/>
      <c r="Q36" s="89"/>
      <c r="R36" s="122"/>
      <c r="S36" s="89"/>
      <c r="T36" s="122"/>
      <c r="U36" s="118"/>
      <c r="V36" s="93"/>
    </row>
    <row r="37" spans="1:22" x14ac:dyDescent="0.2">
      <c r="A37" s="168" t="str">
        <f>IF(INDEX('Paste PFF data here'!$F$220:$F$258,MATCH(LARGE('Paste PFF data here'!$D$220:$D$258,"5"),'Paste PFF data here'!$D$220:$D$258,0))&gt;=20,"-",INDEX('Paste PFF data here'!$C$220:$C$258,MATCH(LARGE('Paste PFF data here'!$D$220:$D$258,"5"),'Paste PFF data here'!$D$220:$D$258,0)))</f>
        <v>-</v>
      </c>
      <c r="B37" s="41" t="str">
        <f>IF(INDEX('Paste PFF data here'!$F$220:$F$258,MATCH(LARGE('Paste PFF data here'!$D$220:$D$258,"5"),'Paste PFF data here'!$D$220:$D$258,0))&gt;=20,"-",INDEX('Paste PFF data here'!$D$220:$D$258,MATCH(LARGE('Paste PFF data here'!$D$220:$D$258,"5"),'Paste PFF data here'!$D$220:$D$258,0)))</f>
        <v>-</v>
      </c>
      <c r="C37" s="42" t="str">
        <f>IF(INDEX('Paste PFF data here'!$F$220:$F$258,MATCH(LARGE('Paste PFF data here'!$D$220:$D$258,"5"),'Paste PFF data here'!$D$220:$D$258,0))&gt;=20,"-",INDEX('Paste PFF data here'!$E$220:$E$258,MATCH(LARGE('Paste PFF data here'!$D$220:$D$258,"5"),'Paste PFF data here'!$D$220:$D$258,0)))</f>
        <v>-</v>
      </c>
      <c r="D37" s="43" t="str">
        <f>IF(INDEX('Paste PFF data here'!$F$220:$F$258,MATCH(LARGE('Paste PFF data here'!$D$220:$D$258,"5"),'Paste PFF data here'!$D$220:$D$258,0))&gt;=20,"-",INDEX('Paste PFF data here'!$F$220:$F$258,MATCH(LARGE('Paste PFF data here'!$D$220:$D$258,"5"),'Paste PFF data here'!$D$220:$D$258,0)))</f>
        <v>-</v>
      </c>
      <c r="E37" s="136" t="str">
        <f>IFERROR(ROUND(IF(INDEX('Paste PFF data here'!$F$220:$F$258,MATCH(LARGE('Paste PFF data here'!$D$220:$D$258,"5"),'Paste PFF data here'!$D$220:$D$258,0))&gt;=20,"-",INDEX('Paste PFF data here'!$G$220:$G$258,MATCH(LARGE('Paste PFF data here'!$D$220:$D$258,"5"),'Paste PFF data here'!$D$220:$D$258,0))),3),"-")</f>
        <v>-</v>
      </c>
      <c r="F37" s="137" t="str">
        <f>IF(INDEX('Paste PFF data here'!$F$220:$F$258,MATCH(LARGE('Paste PFF data here'!$D$220:$D$258,"5"),'Paste PFF data here'!$D$220:$D$258,0))&gt;=20,"-",INDEX('Paste PFF data here'!$H$220:$H$258,MATCH(LARGE('Paste PFF data here'!$D$220:$D$258,"5"),'Paste PFF data here'!$D$220:$D$258,0)))</f>
        <v>-</v>
      </c>
      <c r="G37" s="124"/>
      <c r="H37" s="125"/>
      <c r="I37" s="128"/>
      <c r="J37" s="126"/>
      <c r="K37" s="127"/>
      <c r="L37" s="124"/>
      <c r="M37" s="125"/>
      <c r="N37" s="128"/>
      <c r="O37" s="126"/>
      <c r="P37" s="127"/>
      <c r="Q37" s="89"/>
      <c r="R37" s="122"/>
      <c r="S37" s="89"/>
      <c r="T37" s="122"/>
      <c r="U37" s="118"/>
      <c r="V37" s="93"/>
    </row>
    <row r="38" spans="1:22" x14ac:dyDescent="0.2">
      <c r="A38" s="169" t="s">
        <v>125</v>
      </c>
      <c r="B38" s="146">
        <f>SUMIF('Paste PFF data here'!$F$220:$F$258,"&gt;20",'Paste PFF data here'!$D$220:$D$258)</f>
        <v>6589</v>
      </c>
      <c r="C38" s="147">
        <f t="array" ref="C38">SQRT(SUMSQ(IF('Paste PFF data here'!$F$220:$F$258&gt;20,'Paste PFF data here'!$E$220:$E$258)))</f>
        <v>819.80485482826953</v>
      </c>
      <c r="D38" s="148">
        <f>IF(ISBLANK(C38)=TRUE,"",IF(B38=0,"",ROUND(((C38/1.645)/B38)*100,1)))</f>
        <v>7.6</v>
      </c>
      <c r="E38" s="149">
        <f>B38/B31</f>
        <v>5.177629872936295E-2</v>
      </c>
      <c r="F38" s="150">
        <f>IF(ISBLANK(E38)=TRUE,"",IF(E38=100,"",IF(E38=0,"",IF($B31=0,"",IF(B38=0,"",IF(((C38^2)-((B38^2/$B31^2)*($C31^2)))&lt;0,((1/$B31*(SQRT((C38^2)+((B38^2/$B31^2)*($C31^2)))))*100),((1/$B31*(SQRT((C38^2)-((B38^2/$B31^2)*($C31^2)))))*100)))))))</f>
        <v>0.63594461058846885</v>
      </c>
      <c r="G38" s="151"/>
      <c r="H38" s="152"/>
      <c r="I38" s="153"/>
      <c r="J38" s="154"/>
      <c r="K38" s="155"/>
      <c r="L38" s="151"/>
      <c r="M38" s="152"/>
      <c r="N38" s="153"/>
      <c r="O38" s="154"/>
      <c r="P38" s="155"/>
      <c r="Q38" s="94"/>
      <c r="R38" s="123"/>
      <c r="S38" s="94"/>
      <c r="T38" s="123"/>
      <c r="U38" s="120"/>
      <c r="V38" s="95"/>
    </row>
    <row r="39" spans="1:22" s="117" customFormat="1" x14ac:dyDescent="0.2">
      <c r="A39" s="165"/>
      <c r="B39" s="6"/>
      <c r="C39" s="6"/>
      <c r="D39" s="8"/>
      <c r="E39" s="29"/>
      <c r="F39" s="29"/>
      <c r="G39" s="13"/>
      <c r="H39" s="13"/>
      <c r="I39" s="14"/>
      <c r="J39" s="31"/>
      <c r="K39" s="31"/>
      <c r="L39" s="13"/>
      <c r="M39" s="13"/>
      <c r="N39" s="14"/>
      <c r="O39" s="31"/>
      <c r="P39" s="31"/>
      <c r="Q39" s="90" t="str">
        <f t="shared" si="0"/>
        <v/>
      </c>
      <c r="R39" s="90" t="str">
        <f t="shared" si="1"/>
        <v/>
      </c>
      <c r="S39" s="90" t="str">
        <f t="shared" si="2"/>
        <v/>
      </c>
      <c r="T39" s="90" t="str">
        <f t="shared" si="3"/>
        <v/>
      </c>
      <c r="U39" s="118" t="str">
        <f t="shared" si="4"/>
        <v/>
      </c>
      <c r="V39" s="118" t="str">
        <f t="shared" si="5"/>
        <v/>
      </c>
    </row>
    <row r="40" spans="1:22" x14ac:dyDescent="0.2">
      <c r="A40" s="139" t="s">
        <v>204</v>
      </c>
      <c r="B40" s="34"/>
      <c r="C40" s="11"/>
      <c r="D40" s="12"/>
      <c r="E40" s="35"/>
      <c r="F40" s="36"/>
      <c r="G40" s="140"/>
      <c r="H40" s="141"/>
      <c r="I40" s="142"/>
      <c r="J40" s="143"/>
      <c r="K40" s="144"/>
      <c r="L40" s="140"/>
      <c r="M40" s="141"/>
      <c r="N40" s="142"/>
      <c r="O40" s="143"/>
      <c r="P40" s="144"/>
      <c r="Q40" s="91" t="str">
        <f t="shared" si="0"/>
        <v/>
      </c>
      <c r="R40" s="121" t="str">
        <f t="shared" si="1"/>
        <v/>
      </c>
      <c r="S40" s="91" t="str">
        <f t="shared" si="2"/>
        <v/>
      </c>
      <c r="T40" s="121" t="str">
        <f t="shared" si="3"/>
        <v/>
      </c>
      <c r="U40" s="119" t="str">
        <f t="shared" si="4"/>
        <v/>
      </c>
      <c r="V40" s="92" t="str">
        <f t="shared" si="5"/>
        <v/>
      </c>
    </row>
    <row r="41" spans="1:22" x14ac:dyDescent="0.2">
      <c r="A41" s="159" t="s">
        <v>74</v>
      </c>
      <c r="B41" s="10">
        <f>'Paste PFF data here'!D307</f>
        <v>87885</v>
      </c>
      <c r="C41" s="6">
        <f>'Paste PFF data here'!E307</f>
        <v>1835</v>
      </c>
      <c r="D41" s="129">
        <f>'Paste PFF data here'!F307</f>
        <v>1.3</v>
      </c>
      <c r="E41" s="29">
        <f>'Paste PFF data here'!G307</f>
        <v>1</v>
      </c>
      <c r="F41" s="30"/>
      <c r="G41" s="19">
        <f>'Paste PFF data here'!AC307</f>
        <v>1753695</v>
      </c>
      <c r="H41" s="13">
        <f>'Paste PFF data here'!AD307</f>
        <v>103</v>
      </c>
      <c r="I41" s="14">
        <f>'Paste PFF data here'!AE307</f>
        <v>0</v>
      </c>
      <c r="J41" s="31">
        <f>'Paste PFF data here'!AF307</f>
        <v>1</v>
      </c>
      <c r="K41" s="26"/>
      <c r="L41" s="19">
        <f>'Paste PFF data here'!I307</f>
        <v>5851772</v>
      </c>
      <c r="M41" s="13">
        <f>'Paste PFF data here'!J307</f>
        <v>363</v>
      </c>
      <c r="N41" s="14">
        <f>'Paste PFF data here'!K307</f>
        <v>0</v>
      </c>
      <c r="O41" s="31">
        <f>'Paste PFF data here'!L307</f>
        <v>1</v>
      </c>
      <c r="P41" s="26"/>
      <c r="Q41" s="89" t="str">
        <f t="shared" si="0"/>
        <v/>
      </c>
      <c r="R41" s="122" t="str">
        <f t="shared" si="1"/>
        <v/>
      </c>
      <c r="S41" s="89" t="str">
        <f t="shared" si="2"/>
        <v/>
      </c>
      <c r="T41" s="122" t="str">
        <f t="shared" si="3"/>
        <v/>
      </c>
      <c r="U41" s="118" t="str">
        <f t="shared" si="4"/>
        <v/>
      </c>
      <c r="V41" s="93" t="str">
        <f t="shared" si="5"/>
        <v/>
      </c>
    </row>
    <row r="42" spans="1:22" x14ac:dyDescent="0.2">
      <c r="A42" s="160" t="s">
        <v>75</v>
      </c>
      <c r="B42" s="10">
        <f>'Paste PFF data here'!D308</f>
        <v>16479</v>
      </c>
      <c r="C42" s="6">
        <f>'Paste PFF data here'!E308</f>
        <v>1040</v>
      </c>
      <c r="D42" s="129">
        <f>'Paste PFF data here'!F308</f>
        <v>3.8</v>
      </c>
      <c r="E42" s="29">
        <f>'Paste PFF data here'!G308</f>
        <v>0.188</v>
      </c>
      <c r="F42" s="30">
        <f>'Paste PFF data here'!H308</f>
        <v>1.0999999999999999E-2</v>
      </c>
      <c r="G42" s="19">
        <f>'Paste PFF data here'!AC308</f>
        <v>173424</v>
      </c>
      <c r="H42" s="13">
        <f>'Paste PFF data here'!AD308</f>
        <v>2742</v>
      </c>
      <c r="I42" s="14">
        <f>'Paste PFF data here'!AE308</f>
        <v>1</v>
      </c>
      <c r="J42" s="31">
        <f>'Paste PFF data here'!AF308</f>
        <v>9.9000000000000005E-2</v>
      </c>
      <c r="K42" s="26">
        <f>'Paste PFF data here'!AG308</f>
        <v>2E-3</v>
      </c>
      <c r="L42" s="19">
        <f>'Paste PFF data here'!I308</f>
        <v>579784</v>
      </c>
      <c r="M42" s="13">
        <f>'Paste PFF data here'!J308</f>
        <v>6504</v>
      </c>
      <c r="N42" s="14">
        <f>'Paste PFF data here'!K308</f>
        <v>0.7</v>
      </c>
      <c r="O42" s="171">
        <f>'Paste PFF data here'!L308</f>
        <v>9.9000000000000005E-2</v>
      </c>
      <c r="P42" s="26">
        <f>'Paste PFF data here'!M308</f>
        <v>1E-3</v>
      </c>
      <c r="Q42" s="89" t="str">
        <f t="shared" si="0"/>
        <v/>
      </c>
      <c r="R42" s="122" t="str">
        <f t="shared" si="1"/>
        <v/>
      </c>
      <c r="S42" s="89" t="str">
        <f t="shared" si="2"/>
        <v/>
      </c>
      <c r="T42" s="122" t="str">
        <f t="shared" si="3"/>
        <v/>
      </c>
      <c r="U42" s="118" t="str">
        <f t="shared" ref="U42:U85" si="6">IF(AND(Q42="*",S42="**"),"***","")</f>
        <v/>
      </c>
      <c r="V42" s="93" t="str">
        <f t="shared" ref="V42:V85" si="7">IF(AND(R42="*",T42="**"),"***","")</f>
        <v/>
      </c>
    </row>
    <row r="43" spans="1:22" x14ac:dyDescent="0.2">
      <c r="A43" s="160" t="s">
        <v>76</v>
      </c>
      <c r="B43" s="10">
        <f>'Paste PFF data here'!D309</f>
        <v>14040</v>
      </c>
      <c r="C43" s="6">
        <f>'Paste PFF data here'!E309</f>
        <v>904</v>
      </c>
      <c r="D43" s="129">
        <f>'Paste PFF data here'!F309</f>
        <v>3.9</v>
      </c>
      <c r="E43" s="29">
        <f>'Paste PFF data here'!G309</f>
        <v>0.16</v>
      </c>
      <c r="F43" s="30">
        <f>'Paste PFF data here'!H309</f>
        <v>0.01</v>
      </c>
      <c r="G43" s="19">
        <f>'Paste PFF data here'!AC309</f>
        <v>177622</v>
      </c>
      <c r="H43" s="13">
        <f>'Paste PFF data here'!AD309</f>
        <v>3235</v>
      </c>
      <c r="I43" s="14">
        <f>'Paste PFF data here'!AE309</f>
        <v>1.1000000000000001</v>
      </c>
      <c r="J43" s="31">
        <f>'Paste PFF data here'!AF309</f>
        <v>0.10100000000000001</v>
      </c>
      <c r="K43" s="26">
        <f>'Paste PFF data here'!AG309</f>
        <v>2E-3</v>
      </c>
      <c r="L43" s="19">
        <f>'Paste PFF data here'!I309</f>
        <v>544697</v>
      </c>
      <c r="M43" s="13">
        <f>'Paste PFF data here'!J309</f>
        <v>6155</v>
      </c>
      <c r="N43" s="14">
        <f>'Paste PFF data here'!K309</f>
        <v>0.7</v>
      </c>
      <c r="O43" s="171">
        <f>'Paste PFF data here'!L309</f>
        <v>9.2999999999999999E-2</v>
      </c>
      <c r="P43" s="26">
        <f>'Paste PFF data here'!M309</f>
        <v>1E-3</v>
      </c>
      <c r="Q43" s="89" t="str">
        <f t="shared" si="0"/>
        <v/>
      </c>
      <c r="R43" s="122" t="str">
        <f t="shared" si="1"/>
        <v/>
      </c>
      <c r="S43" s="89" t="str">
        <f t="shared" si="2"/>
        <v/>
      </c>
      <c r="T43" s="122" t="str">
        <f t="shared" si="3"/>
        <v/>
      </c>
      <c r="U43" s="118" t="str">
        <f t="shared" si="6"/>
        <v/>
      </c>
      <c r="V43" s="93" t="str">
        <f t="shared" si="7"/>
        <v/>
      </c>
    </row>
    <row r="44" spans="1:22" x14ac:dyDescent="0.2">
      <c r="A44" s="160" t="s">
        <v>77</v>
      </c>
      <c r="B44" s="10">
        <f>'Paste PFF data here'!D310</f>
        <v>20068</v>
      </c>
      <c r="C44" s="6">
        <f>'Paste PFF data here'!E310</f>
        <v>1038</v>
      </c>
      <c r="D44" s="129">
        <f>'Paste PFF data here'!F310</f>
        <v>3.1</v>
      </c>
      <c r="E44" s="29">
        <f>'Paste PFF data here'!G310</f>
        <v>0.22800000000000001</v>
      </c>
      <c r="F44" s="30">
        <f>'Paste PFF data here'!H310</f>
        <v>1.0999999999999999E-2</v>
      </c>
      <c r="G44" s="19">
        <f>'Paste PFF data here'!AC310</f>
        <v>452449</v>
      </c>
      <c r="H44" s="13">
        <f>'Paste PFF data here'!AD310</f>
        <v>4592</v>
      </c>
      <c r="I44" s="14">
        <f>'Paste PFF data here'!AE310</f>
        <v>0.6</v>
      </c>
      <c r="J44" s="31">
        <f>'Paste PFF data here'!AF310</f>
        <v>0.25800000000000001</v>
      </c>
      <c r="K44" s="26">
        <f>'Paste PFF data here'!AG310</f>
        <v>3.0000000000000001E-3</v>
      </c>
      <c r="L44" s="19">
        <f>'Paste PFF data here'!I310</f>
        <v>1402714</v>
      </c>
      <c r="M44" s="13">
        <f>'Paste PFF data here'!J310</f>
        <v>8317</v>
      </c>
      <c r="N44" s="14">
        <f>'Paste PFF data here'!K310</f>
        <v>0.4</v>
      </c>
      <c r="O44" s="171">
        <f>'Paste PFF data here'!L310</f>
        <v>0.24</v>
      </c>
      <c r="P44" s="26">
        <f>'Paste PFF data here'!M310</f>
        <v>1E-3</v>
      </c>
      <c r="Q44" s="89" t="str">
        <f t="shared" si="0"/>
        <v/>
      </c>
      <c r="R44" s="122" t="str">
        <f t="shared" si="1"/>
        <v/>
      </c>
      <c r="S44" s="89" t="str">
        <f t="shared" si="2"/>
        <v/>
      </c>
      <c r="T44" s="122" t="str">
        <f t="shared" si="3"/>
        <v/>
      </c>
      <c r="U44" s="118" t="str">
        <f t="shared" si="6"/>
        <v/>
      </c>
      <c r="V44" s="93" t="str">
        <f t="shared" si="7"/>
        <v/>
      </c>
    </row>
    <row r="45" spans="1:22" x14ac:dyDescent="0.2">
      <c r="A45" s="160" t="s">
        <v>78</v>
      </c>
      <c r="B45" s="10">
        <f>'Paste PFF data here'!D311</f>
        <v>12174</v>
      </c>
      <c r="C45" s="6">
        <f>'Paste PFF data here'!E311</f>
        <v>732</v>
      </c>
      <c r="D45" s="129">
        <f>'Paste PFF data here'!F311</f>
        <v>3.7</v>
      </c>
      <c r="E45" s="29">
        <f>'Paste PFF data here'!G311</f>
        <v>0.13900000000000001</v>
      </c>
      <c r="F45" s="30">
        <f>'Paste PFF data here'!H311</f>
        <v>8.0000000000000002E-3</v>
      </c>
      <c r="G45" s="19">
        <f>'Paste PFF data here'!AC311</f>
        <v>243487</v>
      </c>
      <c r="H45" s="13">
        <f>'Paste PFF data here'!AD311</f>
        <v>3162</v>
      </c>
      <c r="I45" s="14">
        <f>'Paste PFF data here'!AE311</f>
        <v>0.8</v>
      </c>
      <c r="J45" s="31">
        <f>'Paste PFF data here'!AF311</f>
        <v>0.13900000000000001</v>
      </c>
      <c r="K45" s="26">
        <f>'Paste PFF data here'!AG311</f>
        <v>2E-3</v>
      </c>
      <c r="L45" s="19">
        <f>'Paste PFF data here'!I311</f>
        <v>829201</v>
      </c>
      <c r="M45" s="13">
        <f>'Paste PFF data here'!J311</f>
        <v>7370</v>
      </c>
      <c r="N45" s="14">
        <f>'Paste PFF data here'!K311</f>
        <v>0.5</v>
      </c>
      <c r="O45" s="171">
        <f>'Paste PFF data here'!L311</f>
        <v>0.14199999999999999</v>
      </c>
      <c r="P45" s="26">
        <f>'Paste PFF data here'!M311</f>
        <v>1E-3</v>
      </c>
      <c r="Q45" s="89" t="str">
        <f t="shared" si="0"/>
        <v/>
      </c>
      <c r="R45" s="122" t="str">
        <f t="shared" si="1"/>
        <v>*</v>
      </c>
      <c r="S45" s="89" t="str">
        <f t="shared" si="2"/>
        <v/>
      </c>
      <c r="T45" s="122" t="str">
        <f t="shared" si="3"/>
        <v>**</v>
      </c>
      <c r="U45" s="118" t="str">
        <f t="shared" si="6"/>
        <v/>
      </c>
      <c r="V45" s="93" t="str">
        <f t="shared" si="7"/>
        <v>***</v>
      </c>
    </row>
    <row r="46" spans="1:22" x14ac:dyDescent="0.2">
      <c r="A46" s="160" t="s">
        <v>79</v>
      </c>
      <c r="B46" s="10">
        <f>'Paste PFF data here'!D312</f>
        <v>4209</v>
      </c>
      <c r="C46" s="6">
        <f>'Paste PFF data here'!E312</f>
        <v>453</v>
      </c>
      <c r="D46" s="129">
        <f>'Paste PFF data here'!F312</f>
        <v>6.5</v>
      </c>
      <c r="E46" s="29">
        <f>'Paste PFF data here'!G312</f>
        <v>4.8000000000000001E-2</v>
      </c>
      <c r="F46" s="30">
        <f>'Paste PFF data here'!H312</f>
        <v>5.0000000000000001E-3</v>
      </c>
      <c r="G46" s="19">
        <f>'Paste PFF data here'!AC312</f>
        <v>109028</v>
      </c>
      <c r="H46" s="13">
        <f>'Paste PFF data here'!AD312</f>
        <v>2207</v>
      </c>
      <c r="I46" s="14">
        <f>'Paste PFF data here'!AE312</f>
        <v>1.2</v>
      </c>
      <c r="J46" s="31">
        <f>'Paste PFF data here'!AF312</f>
        <v>6.2E-2</v>
      </c>
      <c r="K46" s="26">
        <f>'Paste PFF data here'!AG312</f>
        <v>1E-3</v>
      </c>
      <c r="L46" s="19">
        <f>'Paste PFF data here'!I312</f>
        <v>375851</v>
      </c>
      <c r="M46" s="13">
        <f>'Paste PFF data here'!J312</f>
        <v>3955</v>
      </c>
      <c r="N46" s="14">
        <f>'Paste PFF data here'!K312</f>
        <v>0.6</v>
      </c>
      <c r="O46" s="171">
        <f>'Paste PFF data here'!L312</f>
        <v>6.4000000000000001E-2</v>
      </c>
      <c r="P46" s="26">
        <f>'Paste PFF data here'!M312</f>
        <v>1E-3</v>
      </c>
      <c r="Q46" s="89" t="str">
        <f t="shared" si="0"/>
        <v/>
      </c>
      <c r="R46" s="122" t="str">
        <f t="shared" si="1"/>
        <v/>
      </c>
      <c r="S46" s="89" t="str">
        <f t="shared" si="2"/>
        <v/>
      </c>
      <c r="T46" s="122" t="str">
        <f t="shared" si="3"/>
        <v/>
      </c>
      <c r="U46" s="118" t="str">
        <f t="shared" si="6"/>
        <v/>
      </c>
      <c r="V46" s="93" t="str">
        <f t="shared" si="7"/>
        <v/>
      </c>
    </row>
    <row r="47" spans="1:22" x14ac:dyDescent="0.2">
      <c r="A47" s="160" t="s">
        <v>80</v>
      </c>
      <c r="B47" s="10">
        <f>'Paste PFF data here'!D313</f>
        <v>15744</v>
      </c>
      <c r="C47" s="6">
        <f>'Paste PFF data here'!E313</f>
        <v>855</v>
      </c>
      <c r="D47" s="129">
        <f>'Paste PFF data here'!F313</f>
        <v>3.3</v>
      </c>
      <c r="E47" s="29">
        <f>'Paste PFF data here'!G313</f>
        <v>0.17899999999999999</v>
      </c>
      <c r="F47" s="30">
        <f>'Paste PFF data here'!H313</f>
        <v>8.9999999999999993E-3</v>
      </c>
      <c r="G47" s="19">
        <f>'Paste PFF data here'!AC313</f>
        <v>362659</v>
      </c>
      <c r="H47" s="13">
        <f>'Paste PFF data here'!AD313</f>
        <v>3466</v>
      </c>
      <c r="I47" s="14">
        <f>'Paste PFF data here'!AE313</f>
        <v>0.6</v>
      </c>
      <c r="J47" s="31">
        <f>'Paste PFF data here'!AF313</f>
        <v>0.20699999999999999</v>
      </c>
      <c r="K47" s="26">
        <f>'Paste PFF data here'!AG313</f>
        <v>2E-3</v>
      </c>
      <c r="L47" s="19">
        <f>'Paste PFF data here'!I313</f>
        <v>1246538</v>
      </c>
      <c r="M47" s="13">
        <f>'Paste PFF data here'!J313</f>
        <v>6552</v>
      </c>
      <c r="N47" s="14">
        <f>'Paste PFF data here'!K313</f>
        <v>0.3</v>
      </c>
      <c r="O47" s="171">
        <f>'Paste PFF data here'!L313</f>
        <v>0.21299999999999999</v>
      </c>
      <c r="P47" s="26">
        <f>'Paste PFF data here'!M313</f>
        <v>1E-3</v>
      </c>
      <c r="Q47" s="89" t="str">
        <f t="shared" si="0"/>
        <v/>
      </c>
      <c r="R47" s="122" t="str">
        <f t="shared" si="1"/>
        <v/>
      </c>
      <c r="S47" s="89" t="str">
        <f t="shared" si="2"/>
        <v/>
      </c>
      <c r="T47" s="122" t="str">
        <f t="shared" si="3"/>
        <v/>
      </c>
      <c r="U47" s="118" t="str">
        <f t="shared" si="6"/>
        <v/>
      </c>
      <c r="V47" s="93" t="str">
        <f t="shared" si="7"/>
        <v/>
      </c>
    </row>
    <row r="48" spans="1:22" s="117" customFormat="1" x14ac:dyDescent="0.2">
      <c r="A48" s="160" t="s">
        <v>81</v>
      </c>
      <c r="B48" s="10">
        <f>'Paste PFF data here'!D314</f>
        <v>5171</v>
      </c>
      <c r="C48" s="6">
        <f>'Paste PFF data here'!E314</f>
        <v>470</v>
      </c>
      <c r="D48" s="129">
        <f>'Paste PFF data here'!F314</f>
        <v>5.5</v>
      </c>
      <c r="E48" s="29">
        <f>'Paste PFF data here'!G314</f>
        <v>5.8999999999999997E-2</v>
      </c>
      <c r="F48" s="30">
        <f>'Paste PFF data here'!H314</f>
        <v>5.0000000000000001E-3</v>
      </c>
      <c r="G48" s="19">
        <f>'Paste PFF data here'!AC314</f>
        <v>235026</v>
      </c>
      <c r="H48" s="13">
        <f>'Paste PFF data here'!AD314</f>
        <v>3638</v>
      </c>
      <c r="I48" s="14">
        <f>'Paste PFF data here'!AE314</f>
        <v>0.9</v>
      </c>
      <c r="J48" s="31">
        <f>'Paste PFF data here'!AF314</f>
        <v>0.13400000000000001</v>
      </c>
      <c r="K48" s="26">
        <f>'Paste PFF data here'!AG314</f>
        <v>2E-3</v>
      </c>
      <c r="L48" s="19">
        <f>'Paste PFF data here'!I314</f>
        <v>872987</v>
      </c>
      <c r="M48" s="13">
        <f>'Paste PFF data here'!J314</f>
        <v>8206</v>
      </c>
      <c r="N48" s="14">
        <f>'Paste PFF data here'!K314</f>
        <v>0.6</v>
      </c>
      <c r="O48" s="171">
        <f>'Paste PFF data here'!L314</f>
        <v>0.14899999999999999</v>
      </c>
      <c r="P48" s="26">
        <f>'Paste PFF data here'!M314</f>
        <v>1E-3</v>
      </c>
      <c r="Q48" s="89" t="str">
        <f t="shared" si="0"/>
        <v/>
      </c>
      <c r="R48" s="122" t="str">
        <f t="shared" si="1"/>
        <v/>
      </c>
      <c r="S48" s="89" t="str">
        <f t="shared" si="2"/>
        <v/>
      </c>
      <c r="T48" s="122" t="str">
        <f t="shared" si="3"/>
        <v/>
      </c>
      <c r="U48" s="118" t="str">
        <f t="shared" si="6"/>
        <v/>
      </c>
      <c r="V48" s="93" t="str">
        <f t="shared" si="7"/>
        <v/>
      </c>
    </row>
    <row r="49" spans="1:22" x14ac:dyDescent="0.2">
      <c r="A49" s="160"/>
      <c r="B49" s="10"/>
      <c r="C49" s="6"/>
      <c r="D49" s="129"/>
      <c r="E49" s="29"/>
      <c r="F49" s="30"/>
      <c r="G49" s="19"/>
      <c r="H49" s="13"/>
      <c r="I49" s="14"/>
      <c r="J49" s="31"/>
      <c r="K49" s="26"/>
      <c r="L49" s="19"/>
      <c r="M49" s="13"/>
      <c r="N49" s="14"/>
      <c r="O49" s="31"/>
      <c r="P49" s="26"/>
      <c r="Q49" s="89" t="str">
        <f t="shared" ref="Q49:Q55" si="8">IF(B49="","",IF(B49="-","",IF((ABS(SQRT(SUMSQ(C49,H49)))&lt;ABS(B49-G49)),"","*")))</f>
        <v/>
      </c>
      <c r="R49" s="122" t="str">
        <f t="shared" ref="R49:R55" si="9">IF(F49="","",IF(F49="-","",IF((ABS(SQRT(SUMSQ(F49,K49)))&lt;ABS(E49-J49)),"","*")))</f>
        <v/>
      </c>
      <c r="S49" s="89" t="str">
        <f t="shared" ref="S49:S55" si="10">IF(B49="","",IF(B49="-","",IF((ABS(SQRT(SUMSQ(C49,M49)))&lt;ABS(B49-L49)),"","**")))</f>
        <v/>
      </c>
      <c r="T49" s="122" t="str">
        <f t="shared" ref="T49:T55" si="11">IF(F49="","",IF(F49="-","",IF((ABS(SQRT(SUMSQ(F49,P49)))&lt;ABS(E49-O49)),"","**")))</f>
        <v/>
      </c>
      <c r="U49" s="118" t="str">
        <f t="shared" ref="U49:U55" si="12">IF(AND(Q49="*",S49="**"),"***","")</f>
        <v/>
      </c>
      <c r="V49" s="93" t="str">
        <f t="shared" ref="V49:V55" si="13">IF(AND(R49="*",T49="**"),"***","")</f>
        <v/>
      </c>
    </row>
    <row r="50" spans="1:22" x14ac:dyDescent="0.2">
      <c r="A50" s="174" t="s">
        <v>170</v>
      </c>
      <c r="B50" s="10"/>
      <c r="C50" s="6"/>
      <c r="D50" s="129"/>
      <c r="E50" s="29"/>
      <c r="F50" s="30"/>
      <c r="G50" s="19"/>
      <c r="H50" s="13"/>
      <c r="I50" s="14"/>
      <c r="J50" s="31"/>
      <c r="K50" s="26"/>
      <c r="L50" s="19"/>
      <c r="M50" s="13"/>
      <c r="N50" s="14"/>
      <c r="O50" s="31"/>
      <c r="P50" s="26"/>
      <c r="Q50" s="89" t="str">
        <f t="shared" si="8"/>
        <v/>
      </c>
      <c r="R50" s="122" t="str">
        <f t="shared" si="9"/>
        <v/>
      </c>
      <c r="S50" s="89" t="str">
        <f t="shared" si="10"/>
        <v/>
      </c>
      <c r="T50" s="122" t="str">
        <f t="shared" si="11"/>
        <v/>
      </c>
      <c r="U50" s="118" t="str">
        <f t="shared" si="12"/>
        <v/>
      </c>
      <c r="V50" s="93" t="str">
        <f t="shared" si="13"/>
        <v/>
      </c>
    </row>
    <row r="51" spans="1:22" x14ac:dyDescent="0.2">
      <c r="A51" s="159" t="s">
        <v>74</v>
      </c>
      <c r="B51" s="10">
        <f>'Paste PFF data here'!D307</f>
        <v>87885</v>
      </c>
      <c r="C51" s="6">
        <f>'Paste PFF data here'!E307</f>
        <v>1835</v>
      </c>
      <c r="D51" s="129">
        <f>'Paste PFF data here'!F307</f>
        <v>1.3</v>
      </c>
      <c r="E51" s="29">
        <f>'Paste PFF data here'!G307</f>
        <v>1</v>
      </c>
      <c r="F51" s="30"/>
      <c r="G51" s="10">
        <f>'Paste PFF data here'!AC307</f>
        <v>1753695</v>
      </c>
      <c r="H51" s="6">
        <f>'Paste PFF data here'!AD307</f>
        <v>103</v>
      </c>
      <c r="I51" s="129">
        <f>'Paste PFF data here'!AE307</f>
        <v>0</v>
      </c>
      <c r="J51" s="29">
        <f>'Paste PFF data here'!AF307</f>
        <v>1</v>
      </c>
      <c r="K51" s="30"/>
      <c r="L51" s="10">
        <f>'Paste PFF data here'!I307</f>
        <v>5851772</v>
      </c>
      <c r="M51" s="6">
        <f>'Paste PFF data here'!J307</f>
        <v>363</v>
      </c>
      <c r="N51" s="129">
        <f>'Paste PFF data here'!K307</f>
        <v>0</v>
      </c>
      <c r="O51" s="29">
        <f>'Paste PFF data here'!L307</f>
        <v>1</v>
      </c>
      <c r="P51" s="30"/>
      <c r="Q51" s="89" t="str">
        <f t="shared" si="8"/>
        <v/>
      </c>
      <c r="R51" s="122" t="str">
        <f t="shared" si="9"/>
        <v/>
      </c>
      <c r="S51" s="89" t="str">
        <f t="shared" si="10"/>
        <v/>
      </c>
      <c r="T51" s="122" t="str">
        <f t="shared" si="11"/>
        <v/>
      </c>
      <c r="U51" s="118" t="str">
        <f t="shared" si="12"/>
        <v/>
      </c>
      <c r="V51" s="93" t="str">
        <f t="shared" si="13"/>
        <v/>
      </c>
    </row>
    <row r="52" spans="1:22" x14ac:dyDescent="0.2">
      <c r="A52" s="160" t="s">
        <v>82</v>
      </c>
      <c r="B52" s="10">
        <f>'Paste PFF data here'!D316</f>
        <v>30519</v>
      </c>
      <c r="C52" s="6">
        <f>'Paste PFF data here'!E316</f>
        <v>1378</v>
      </c>
      <c r="D52" s="129">
        <f>'Paste PFF data here'!F316</f>
        <v>2.7</v>
      </c>
      <c r="E52" s="29">
        <f>'Paste PFF data here'!G316</f>
        <v>0.34699999999999998</v>
      </c>
      <c r="F52" s="30">
        <f>'Paste PFF data here'!H316</f>
        <v>1.4E-2</v>
      </c>
      <c r="G52" s="10">
        <f>'Paste PFF data here'!AC316</f>
        <v>351046</v>
      </c>
      <c r="H52" s="6">
        <f>'Paste PFF data here'!AD316</f>
        <v>4241</v>
      </c>
      <c r="I52" s="129">
        <f>'Paste PFF data here'!AE316</f>
        <v>0.7</v>
      </c>
      <c r="J52" s="29">
        <f>'Paste PFF data here'!AF316</f>
        <v>0.2</v>
      </c>
      <c r="K52" s="30">
        <f>'Paste PFF data here'!AG316</f>
        <v>2E-3</v>
      </c>
      <c r="L52" s="10">
        <f>'Paste PFF data here'!I316</f>
        <v>1124481</v>
      </c>
      <c r="M52" s="6">
        <f>'Paste PFF data here'!J316</f>
        <v>8955</v>
      </c>
      <c r="N52" s="129">
        <f>'Paste PFF data here'!K316</f>
        <v>0.5</v>
      </c>
      <c r="O52" s="29">
        <f>'Paste PFF data here'!L316</f>
        <v>0.192</v>
      </c>
      <c r="P52" s="30">
        <f>'Paste PFF data here'!M316</f>
        <v>2E-3</v>
      </c>
      <c r="Q52" s="89" t="str">
        <f t="shared" si="8"/>
        <v/>
      </c>
      <c r="R52" s="122" t="str">
        <f t="shared" si="9"/>
        <v/>
      </c>
      <c r="S52" s="89" t="str">
        <f t="shared" si="10"/>
        <v/>
      </c>
      <c r="T52" s="122" t="str">
        <f t="shared" si="11"/>
        <v/>
      </c>
      <c r="U52" s="118" t="str">
        <f t="shared" si="12"/>
        <v/>
      </c>
      <c r="V52" s="93" t="str">
        <f t="shared" si="13"/>
        <v/>
      </c>
    </row>
    <row r="53" spans="1:22" x14ac:dyDescent="0.2">
      <c r="A53" s="160" t="s">
        <v>77</v>
      </c>
      <c r="B53" s="10">
        <f>'Paste PFF data here'!D310</f>
        <v>20068</v>
      </c>
      <c r="C53" s="6">
        <f>'Paste PFF data here'!E310</f>
        <v>1038</v>
      </c>
      <c r="D53" s="129">
        <f>'Paste PFF data here'!F310</f>
        <v>3.1</v>
      </c>
      <c r="E53" s="29">
        <f>'Paste PFF data here'!G310</f>
        <v>0.22800000000000001</v>
      </c>
      <c r="F53" s="30">
        <f>'Paste PFF data here'!H310</f>
        <v>1.0999999999999999E-2</v>
      </c>
      <c r="G53" s="10">
        <f>'Paste PFF data here'!AC310</f>
        <v>452449</v>
      </c>
      <c r="H53" s="6">
        <f>'Paste PFF data here'!AD310</f>
        <v>4592</v>
      </c>
      <c r="I53" s="129">
        <f>'Paste PFF data here'!AE310</f>
        <v>0.6</v>
      </c>
      <c r="J53" s="29">
        <f>'Paste PFF data here'!AF310</f>
        <v>0.25800000000000001</v>
      </c>
      <c r="K53" s="30">
        <f>'Paste PFF data here'!AG310</f>
        <v>3.0000000000000001E-3</v>
      </c>
      <c r="L53" s="10">
        <f>'Paste PFF data here'!I310</f>
        <v>1402714</v>
      </c>
      <c r="M53" s="6">
        <f>'Paste PFF data here'!J310</f>
        <v>8317</v>
      </c>
      <c r="N53" s="129">
        <f>'Paste PFF data here'!K310</f>
        <v>0.4</v>
      </c>
      <c r="O53" s="29">
        <f>'Paste PFF data here'!L310</f>
        <v>0.24</v>
      </c>
      <c r="P53" s="30">
        <f>'Paste PFF data here'!M310</f>
        <v>1E-3</v>
      </c>
      <c r="Q53" s="89" t="str">
        <f t="shared" si="8"/>
        <v/>
      </c>
      <c r="R53" s="122" t="str">
        <f t="shared" si="9"/>
        <v/>
      </c>
      <c r="S53" s="89" t="str">
        <f t="shared" si="10"/>
        <v/>
      </c>
      <c r="T53" s="122" t="str">
        <f t="shared" si="11"/>
        <v/>
      </c>
      <c r="U53" s="118" t="str">
        <f t="shared" si="12"/>
        <v/>
      </c>
      <c r="V53" s="93" t="str">
        <f t="shared" si="13"/>
        <v/>
      </c>
    </row>
    <row r="54" spans="1:22" x14ac:dyDescent="0.2">
      <c r="A54" s="160" t="s">
        <v>169</v>
      </c>
      <c r="B54" s="10">
        <f>'Paste PFF data here'!D311+'Paste PFF data here'!D312</f>
        <v>16383</v>
      </c>
      <c r="C54" s="6">
        <f>SQRT(SUMSQ('Paste PFF data here'!E312,'Paste PFF data here'!E313))</f>
        <v>967.59185610462839</v>
      </c>
      <c r="D54" s="8">
        <f>((C54/1.645)/B54)*100</f>
        <v>3.590317623352357</v>
      </c>
      <c r="E54" s="29">
        <f>ROUND(B54/B51,3)</f>
        <v>0.186</v>
      </c>
      <c r="F54" s="30">
        <f>IF(ISBLANK(E54)=TRUE,"",IF(E54=100,"",IF(E54=0,"",IF($B51=0,"",IF(B54=0,"",IF(((C54^2)-((B54^2/$B51^2)*($C51^2)))&lt;0,((1/$B51*(SQRT((C54^2)+((B54^2/$B51^2)*($C51^2)))))*100),((1/$B51*(SQRT((C54^2)-((B54^2/$B51^2)*($C51^2))))))))))))</f>
        <v>1.0298787844440669E-2</v>
      </c>
      <c r="G54" s="10">
        <f>'Paste PFF data here'!AC311+'Paste PFF data here'!AC312</f>
        <v>352515</v>
      </c>
      <c r="H54" s="6">
        <f>SQRT(SUMSQ('Paste PFF data here'!AD311,'Paste PFF data here'!AD312))</f>
        <v>3856.0462912159132</v>
      </c>
      <c r="I54" s="8">
        <f>((H54/1.645)/G54)*100</f>
        <v>0.66496492032539156</v>
      </c>
      <c r="J54" s="29">
        <f>ROUND(G54/G51,3)</f>
        <v>0.20100000000000001</v>
      </c>
      <c r="K54" s="30">
        <f>IF(ISBLANK(J54)=TRUE,"",IF(J54=100,"",IF(J54=0,"",IF($G51=0,"",IF(G54=0,"",IF(((H54^2)-((G54^2/$G51^2)*($H51^2)))&lt;0,((1/$G51*(SQRT((H54^2)+((G54^2/$G51^2)*($H51^2)))))*100),((1/$G51*(SQRT((H54^2)-((G54^2/$G51^2)*($H51^2))))))))))))</f>
        <v>2.1987806926974736E-3</v>
      </c>
      <c r="L54" s="10">
        <f>'Paste PFF data here'!I311+'Paste PFF data here'!I312</f>
        <v>1205052</v>
      </c>
      <c r="M54" s="6">
        <f>SQRT(SUMSQ('Paste PFF data here'!J311,'Paste PFF data here'!J312))</f>
        <v>8364.1452043828122</v>
      </c>
      <c r="N54" s="8">
        <f>((M54/1.645)/L54)*100</f>
        <v>0.42193919850634565</v>
      </c>
      <c r="O54" s="29">
        <f>ROUND(L54/L51,3)</f>
        <v>0.20599999999999999</v>
      </c>
      <c r="P54" s="30">
        <f>IF(ISBLANK(O54)=TRUE,"",IF(O54=100,"",IF(O54=0,"",IF($L51=0,"",IF(L54=0,"",IF(((M54^2)-((L54^2/$L51^2)*($M51^2)))&lt;0,((1/$L51*(SQRT((M54^2)+((L54^2/$L51^2)*($M51^2)))))*100),((1/$L51*(SQRT((M54^2)-((L54^2/$L51^2)*($M51^2))))))))))))</f>
        <v>1.4292783720407402E-3</v>
      </c>
      <c r="Q54" s="89" t="str">
        <f t="shared" si="8"/>
        <v/>
      </c>
      <c r="R54" s="122" t="str">
        <f t="shared" si="9"/>
        <v/>
      </c>
      <c r="S54" s="89" t="str">
        <f t="shared" si="10"/>
        <v/>
      </c>
      <c r="T54" s="122" t="str">
        <f t="shared" si="11"/>
        <v/>
      </c>
      <c r="U54" s="118" t="str">
        <f t="shared" si="12"/>
        <v/>
      </c>
      <c r="V54" s="93" t="str">
        <f t="shared" si="13"/>
        <v/>
      </c>
    </row>
    <row r="55" spans="1:22" x14ac:dyDescent="0.2">
      <c r="A55" s="164" t="s">
        <v>83</v>
      </c>
      <c r="B55" s="4">
        <f>'Paste PFF data here'!D317</f>
        <v>20915</v>
      </c>
      <c r="C55" s="5">
        <f>'Paste PFF data here'!E317</f>
        <v>976</v>
      </c>
      <c r="D55" s="163">
        <f>'Paste PFF data here'!F317</f>
        <v>2.8</v>
      </c>
      <c r="E55" s="84">
        <f>'Paste PFF data here'!G317</f>
        <v>0.23799999999999999</v>
      </c>
      <c r="F55" s="28">
        <f>'Paste PFF data here'!H317</f>
        <v>0.01</v>
      </c>
      <c r="G55" s="4">
        <f>'Paste PFF data here'!AC317</f>
        <v>597685</v>
      </c>
      <c r="H55" s="5">
        <f>'Paste PFF data here'!AD317</f>
        <v>5025</v>
      </c>
      <c r="I55" s="163">
        <f>'Paste PFF data here'!AE317</f>
        <v>0.5</v>
      </c>
      <c r="J55" s="84">
        <f>'Paste PFF data here'!AF317</f>
        <v>0.34100000000000003</v>
      </c>
      <c r="K55" s="28">
        <f>'Paste PFF data here'!AG317</f>
        <v>2E-3</v>
      </c>
      <c r="L55" s="4">
        <f>'Paste PFF data here'!I317</f>
        <v>2119525</v>
      </c>
      <c r="M55" s="5">
        <f>'Paste PFF data here'!J317</f>
        <v>10501</v>
      </c>
      <c r="N55" s="163">
        <f>'Paste PFF data here'!K317</f>
        <v>0.3</v>
      </c>
      <c r="O55" s="84">
        <f>'Paste PFF data here'!L317</f>
        <v>0.36199999999999999</v>
      </c>
      <c r="P55" s="28">
        <f>'Paste PFF data here'!M317</f>
        <v>2E-3</v>
      </c>
      <c r="Q55" s="94" t="str">
        <f t="shared" si="8"/>
        <v/>
      </c>
      <c r="R55" s="123" t="str">
        <f t="shared" si="9"/>
        <v/>
      </c>
      <c r="S55" s="94" t="str">
        <f t="shared" si="10"/>
        <v/>
      </c>
      <c r="T55" s="123" t="str">
        <f t="shared" si="11"/>
        <v/>
      </c>
      <c r="U55" s="120" t="str">
        <f t="shared" si="12"/>
        <v/>
      </c>
      <c r="V55" s="95" t="str">
        <f t="shared" si="13"/>
        <v/>
      </c>
    </row>
    <row r="56" spans="1:22" s="117" customFormat="1" x14ac:dyDescent="0.2">
      <c r="A56" s="165"/>
      <c r="B56" s="6"/>
      <c r="C56" s="6"/>
      <c r="D56" s="8"/>
      <c r="E56" s="29"/>
      <c r="F56" s="29"/>
      <c r="G56" s="13"/>
      <c r="H56" s="13"/>
      <c r="I56" s="14"/>
      <c r="J56" s="31"/>
      <c r="K56" s="31"/>
      <c r="L56" s="13"/>
      <c r="M56" s="13"/>
      <c r="N56" s="14"/>
      <c r="O56" s="31"/>
      <c r="P56" s="31"/>
      <c r="Q56" s="90" t="str">
        <f t="shared" si="0"/>
        <v/>
      </c>
      <c r="R56" s="90" t="str">
        <f t="shared" si="1"/>
        <v/>
      </c>
      <c r="S56" s="90" t="str">
        <f t="shared" si="2"/>
        <v/>
      </c>
      <c r="T56" s="90" t="str">
        <f t="shared" si="3"/>
        <v/>
      </c>
      <c r="U56" s="118" t="str">
        <f t="shared" si="6"/>
        <v/>
      </c>
      <c r="V56" s="118" t="str">
        <f t="shared" si="7"/>
        <v/>
      </c>
    </row>
    <row r="57" spans="1:22" x14ac:dyDescent="0.2">
      <c r="A57" s="139" t="s">
        <v>205</v>
      </c>
      <c r="B57" s="34"/>
      <c r="C57" s="11"/>
      <c r="D57" s="12"/>
      <c r="E57" s="35"/>
      <c r="F57" s="36"/>
      <c r="G57" s="140"/>
      <c r="H57" s="141"/>
      <c r="I57" s="142"/>
      <c r="J57" s="143"/>
      <c r="K57" s="144"/>
      <c r="L57" s="140"/>
      <c r="M57" s="141"/>
      <c r="N57" s="142"/>
      <c r="O57" s="143"/>
      <c r="P57" s="144"/>
      <c r="Q57" s="91" t="str">
        <f t="shared" si="0"/>
        <v/>
      </c>
      <c r="R57" s="121" t="str">
        <f t="shared" si="1"/>
        <v/>
      </c>
      <c r="S57" s="91" t="str">
        <f t="shared" si="2"/>
        <v/>
      </c>
      <c r="T57" s="121" t="str">
        <f t="shared" si="3"/>
        <v/>
      </c>
      <c r="U57" s="119" t="str">
        <f t="shared" si="6"/>
        <v/>
      </c>
      <c r="V57" s="92" t="str">
        <f t="shared" si="7"/>
        <v/>
      </c>
    </row>
    <row r="58" spans="1:22" x14ac:dyDescent="0.2">
      <c r="A58" s="159" t="s">
        <v>98</v>
      </c>
      <c r="B58" s="10">
        <f>'Paste PFF data here'!D325</f>
        <v>66122</v>
      </c>
      <c r="C58" s="6">
        <f>'Paste PFF data here'!E325</f>
        <v>1781</v>
      </c>
      <c r="D58" s="129">
        <f>'Paste PFF data here'!F325</f>
        <v>1.6</v>
      </c>
      <c r="E58" s="29">
        <f>'Paste PFF data here'!G325</f>
        <v>1</v>
      </c>
      <c r="F58" s="30"/>
      <c r="G58" s="19">
        <f>'Paste PFF data here'!AC325</f>
        <v>1192489</v>
      </c>
      <c r="H58" s="13">
        <f>'Paste PFF data here'!AD325</f>
        <v>4461</v>
      </c>
      <c r="I58" s="14">
        <f>'Paste PFF data here'!AE325</f>
        <v>0.2</v>
      </c>
      <c r="J58" s="31">
        <f>'Paste PFF data here'!AF325</f>
        <v>1</v>
      </c>
      <c r="K58" s="26"/>
      <c r="L58" s="19">
        <f>'Paste PFF data here'!I325</f>
        <v>3991617</v>
      </c>
      <c r="M58" s="13">
        <f>'Paste PFF data here'!J325</f>
        <v>9181</v>
      </c>
      <c r="N58" s="14">
        <f>'Paste PFF data here'!K325</f>
        <v>0.1</v>
      </c>
      <c r="O58" s="31">
        <f>'Paste PFF data here'!L325</f>
        <v>1</v>
      </c>
      <c r="P58" s="26"/>
      <c r="Q58" s="89" t="str">
        <f t="shared" si="0"/>
        <v/>
      </c>
      <c r="R58" s="122" t="str">
        <f t="shared" si="1"/>
        <v/>
      </c>
      <c r="S58" s="89" t="str">
        <f t="shared" si="2"/>
        <v/>
      </c>
      <c r="T58" s="122" t="str">
        <f t="shared" si="3"/>
        <v/>
      </c>
      <c r="U58" s="118" t="str">
        <f t="shared" si="6"/>
        <v/>
      </c>
      <c r="V58" s="93" t="str">
        <f t="shared" si="7"/>
        <v/>
      </c>
    </row>
    <row r="59" spans="1:22" x14ac:dyDescent="0.2">
      <c r="A59" s="160" t="s">
        <v>99</v>
      </c>
      <c r="B59" s="10">
        <f>'Paste PFF data here'!D326</f>
        <v>216</v>
      </c>
      <c r="C59" s="6">
        <f>'Paste PFF data here'!E326</f>
        <v>176</v>
      </c>
      <c r="D59" s="129">
        <f>'Paste PFF data here'!F326</f>
        <v>49.7</v>
      </c>
      <c r="E59" s="29">
        <f>'Paste PFF data here'!G326</f>
        <v>3.0000000000000001E-3</v>
      </c>
      <c r="F59" s="30">
        <f>'Paste PFF data here'!H326</f>
        <v>3.0000000000000001E-3</v>
      </c>
      <c r="G59" s="19">
        <f>'Paste PFF data here'!AC326</f>
        <v>1401</v>
      </c>
      <c r="H59" s="13">
        <f>'Paste PFF data here'!AD326</f>
        <v>260</v>
      </c>
      <c r="I59" s="14">
        <f>'Paste PFF data here'!AE326</f>
        <v>11.3</v>
      </c>
      <c r="J59" s="31">
        <f>'Paste PFF data here'!AF326</f>
        <v>1E-3</v>
      </c>
      <c r="K59" s="26">
        <f>'Paste PFF data here'!AG326</f>
        <v>1E-3</v>
      </c>
      <c r="L59" s="19">
        <f>'Paste PFF data here'!I326</f>
        <v>4286</v>
      </c>
      <c r="M59" s="13">
        <f>'Paste PFF data here'!J326</f>
        <v>682</v>
      </c>
      <c r="N59" s="14">
        <f>'Paste PFF data here'!K326</f>
        <v>9.6999999999999993</v>
      </c>
      <c r="O59" s="31">
        <f>'Paste PFF data here'!L326</f>
        <v>1E-3</v>
      </c>
      <c r="P59" s="26">
        <f>'Paste PFF data here'!M326</f>
        <v>1E-3</v>
      </c>
      <c r="Q59" s="89" t="str">
        <f t="shared" si="0"/>
        <v/>
      </c>
      <c r="R59" s="122" t="str">
        <f t="shared" si="1"/>
        <v>*</v>
      </c>
      <c r="S59" s="89" t="str">
        <f t="shared" si="2"/>
        <v/>
      </c>
      <c r="T59" s="122" t="str">
        <f t="shared" si="3"/>
        <v>**</v>
      </c>
      <c r="U59" s="118" t="str">
        <f t="shared" si="6"/>
        <v/>
      </c>
      <c r="V59" s="93" t="str">
        <f t="shared" si="7"/>
        <v>***</v>
      </c>
    </row>
    <row r="60" spans="1:22" x14ac:dyDescent="0.2">
      <c r="A60" s="160" t="s">
        <v>100</v>
      </c>
      <c r="B60" s="10">
        <f>'Paste PFF data here'!D327</f>
        <v>5448</v>
      </c>
      <c r="C60" s="6">
        <f>'Paste PFF data here'!E327</f>
        <v>614</v>
      </c>
      <c r="D60" s="129">
        <f>'Paste PFF data here'!F327</f>
        <v>6.8</v>
      </c>
      <c r="E60" s="29">
        <f>'Paste PFF data here'!G327</f>
        <v>8.2000000000000003E-2</v>
      </c>
      <c r="F60" s="30">
        <f>'Paste PFF data here'!H327</f>
        <v>8.9999999999999993E-3</v>
      </c>
      <c r="G60" s="19">
        <f>'Paste PFF data here'!AC327</f>
        <v>60700</v>
      </c>
      <c r="H60" s="13">
        <f>'Paste PFF data here'!AD327</f>
        <v>1721</v>
      </c>
      <c r="I60" s="14">
        <f>'Paste PFF data here'!AE327</f>
        <v>1.7</v>
      </c>
      <c r="J60" s="31">
        <f>'Paste PFF data here'!AF327</f>
        <v>5.0999999999999997E-2</v>
      </c>
      <c r="K60" s="26">
        <f>'Paste PFF data here'!AG327</f>
        <v>1E-3</v>
      </c>
      <c r="L60" s="19">
        <f>'Paste PFF data here'!I327</f>
        <v>196634</v>
      </c>
      <c r="M60" s="13">
        <f>'Paste PFF data here'!J327</f>
        <v>3240</v>
      </c>
      <c r="N60" s="14">
        <f>'Paste PFF data here'!K327</f>
        <v>1</v>
      </c>
      <c r="O60" s="31">
        <f>'Paste PFF data here'!L327</f>
        <v>4.9000000000000002E-2</v>
      </c>
      <c r="P60" s="26">
        <f>'Paste PFF data here'!M327</f>
        <v>1E-3</v>
      </c>
      <c r="Q60" s="89" t="str">
        <f t="shared" si="0"/>
        <v/>
      </c>
      <c r="R60" s="122" t="str">
        <f t="shared" si="1"/>
        <v/>
      </c>
      <c r="S60" s="89" t="str">
        <f t="shared" si="2"/>
        <v/>
      </c>
      <c r="T60" s="122" t="str">
        <f t="shared" si="3"/>
        <v/>
      </c>
      <c r="U60" s="118" t="str">
        <f t="shared" si="6"/>
        <v/>
      </c>
      <c r="V60" s="93" t="str">
        <f t="shared" si="7"/>
        <v/>
      </c>
    </row>
    <row r="61" spans="1:22" x14ac:dyDescent="0.2">
      <c r="A61" s="160" t="s">
        <v>101</v>
      </c>
      <c r="B61" s="10">
        <f>'Paste PFF data here'!D328</f>
        <v>3142</v>
      </c>
      <c r="C61" s="6">
        <f>'Paste PFF data here'!E328</f>
        <v>409</v>
      </c>
      <c r="D61" s="129">
        <f>'Paste PFF data here'!F328</f>
        <v>7.9</v>
      </c>
      <c r="E61" s="29">
        <f>'Paste PFF data here'!G328</f>
        <v>4.8000000000000001E-2</v>
      </c>
      <c r="F61" s="30">
        <f>'Paste PFF data here'!H328</f>
        <v>6.0000000000000001E-3</v>
      </c>
      <c r="G61" s="19">
        <f>'Paste PFF data here'!AC328</f>
        <v>44978</v>
      </c>
      <c r="H61" s="13">
        <f>'Paste PFF data here'!AD328</f>
        <v>1317</v>
      </c>
      <c r="I61" s="14">
        <f>'Paste PFF data here'!AE328</f>
        <v>1.8</v>
      </c>
      <c r="J61" s="31">
        <f>'Paste PFF data here'!AF328</f>
        <v>3.7999999999999999E-2</v>
      </c>
      <c r="K61" s="26">
        <f>'Paste PFF data here'!AG328</f>
        <v>1E-3</v>
      </c>
      <c r="L61" s="19">
        <f>'Paste PFF data here'!I328</f>
        <v>143497</v>
      </c>
      <c r="M61" s="13">
        <f>'Paste PFF data here'!J328</f>
        <v>2706</v>
      </c>
      <c r="N61" s="14">
        <f>'Paste PFF data here'!K328</f>
        <v>1.1000000000000001</v>
      </c>
      <c r="O61" s="31">
        <f>'Paste PFF data here'!L328</f>
        <v>3.5999999999999997E-2</v>
      </c>
      <c r="P61" s="26">
        <f>'Paste PFF data here'!M328</f>
        <v>1E-3</v>
      </c>
      <c r="Q61" s="89" t="str">
        <f t="shared" si="0"/>
        <v/>
      </c>
      <c r="R61" s="122" t="str">
        <f t="shared" si="1"/>
        <v/>
      </c>
      <c r="S61" s="89" t="str">
        <f t="shared" si="2"/>
        <v/>
      </c>
      <c r="T61" s="122" t="str">
        <f t="shared" si="3"/>
        <v/>
      </c>
      <c r="U61" s="118" t="str">
        <f t="shared" si="6"/>
        <v/>
      </c>
      <c r="V61" s="93" t="str">
        <f t="shared" si="7"/>
        <v/>
      </c>
    </row>
    <row r="62" spans="1:22" x14ac:dyDescent="0.2">
      <c r="A62" s="160" t="s">
        <v>102</v>
      </c>
      <c r="B62" s="10">
        <f>'Paste PFF data here'!D329</f>
        <v>1404</v>
      </c>
      <c r="C62" s="6">
        <f>'Paste PFF data here'!E329</f>
        <v>250</v>
      </c>
      <c r="D62" s="129">
        <f>'Paste PFF data here'!F329</f>
        <v>10.8</v>
      </c>
      <c r="E62" s="29">
        <f>'Paste PFF data here'!G329</f>
        <v>2.1000000000000001E-2</v>
      </c>
      <c r="F62" s="30">
        <f>'Paste PFF data here'!H329</f>
        <v>4.0000000000000001E-3</v>
      </c>
      <c r="G62" s="19">
        <f>'Paste PFF data here'!AC329</f>
        <v>27631</v>
      </c>
      <c r="H62" s="13">
        <f>'Paste PFF data here'!AD329</f>
        <v>969</v>
      </c>
      <c r="I62" s="14">
        <f>'Paste PFF data here'!AE329</f>
        <v>2.1</v>
      </c>
      <c r="J62" s="31">
        <f>'Paste PFF data here'!AF329</f>
        <v>2.3E-2</v>
      </c>
      <c r="K62" s="26">
        <f>'Paste PFF data here'!AG329</f>
        <v>1E-3</v>
      </c>
      <c r="L62" s="19">
        <f>'Paste PFF data here'!I329</f>
        <v>88712</v>
      </c>
      <c r="M62" s="13">
        <f>'Paste PFF data here'!J329</f>
        <v>2569</v>
      </c>
      <c r="N62" s="14">
        <f>'Paste PFF data here'!K329</f>
        <v>1.8</v>
      </c>
      <c r="O62" s="31">
        <f>'Paste PFF data here'!L329</f>
        <v>2.1999999999999999E-2</v>
      </c>
      <c r="P62" s="26">
        <f>'Paste PFF data here'!M329</f>
        <v>1E-3</v>
      </c>
      <c r="Q62" s="89" t="str">
        <f t="shared" si="0"/>
        <v/>
      </c>
      <c r="R62" s="122" t="str">
        <f t="shared" si="1"/>
        <v>*</v>
      </c>
      <c r="S62" s="89" t="str">
        <f t="shared" si="2"/>
        <v/>
      </c>
      <c r="T62" s="122" t="str">
        <f t="shared" si="3"/>
        <v>**</v>
      </c>
      <c r="U62" s="118" t="str">
        <f t="shared" si="6"/>
        <v/>
      </c>
      <c r="V62" s="93" t="str">
        <f t="shared" si="7"/>
        <v>***</v>
      </c>
    </row>
    <row r="63" spans="1:22" x14ac:dyDescent="0.2">
      <c r="A63" s="160" t="s">
        <v>103</v>
      </c>
      <c r="B63" s="10">
        <f>'Paste PFF data here'!D330</f>
        <v>8322</v>
      </c>
      <c r="C63" s="6">
        <f>'Paste PFF data here'!E330</f>
        <v>652</v>
      </c>
      <c r="D63" s="129">
        <f>'Paste PFF data here'!F330</f>
        <v>4.8</v>
      </c>
      <c r="E63" s="29">
        <f>'Paste PFF data here'!G330</f>
        <v>0.126</v>
      </c>
      <c r="F63" s="30">
        <f>'Paste PFF data here'!H330</f>
        <v>8.9999999999999993E-3</v>
      </c>
      <c r="G63" s="19">
        <f>'Paste PFF data here'!AC330</f>
        <v>116153</v>
      </c>
      <c r="H63" s="13">
        <f>'Paste PFF data here'!AD330</f>
        <v>2440</v>
      </c>
      <c r="I63" s="14">
        <f>'Paste PFF data here'!AE330</f>
        <v>1.3</v>
      </c>
      <c r="J63" s="31">
        <f>'Paste PFF data here'!AF330</f>
        <v>9.7000000000000003E-2</v>
      </c>
      <c r="K63" s="26">
        <f>'Paste PFF data here'!AG330</f>
        <v>2E-3</v>
      </c>
      <c r="L63" s="19">
        <f>'Paste PFF data here'!I330</f>
        <v>389932</v>
      </c>
      <c r="M63" s="13">
        <f>'Paste PFF data here'!J330</f>
        <v>5140</v>
      </c>
      <c r="N63" s="14">
        <f>'Paste PFF data here'!K330</f>
        <v>0.8</v>
      </c>
      <c r="O63" s="31">
        <f>'Paste PFF data here'!L330</f>
        <v>9.8000000000000004E-2</v>
      </c>
      <c r="P63" s="26">
        <f>'Paste PFF data here'!M330</f>
        <v>1E-3</v>
      </c>
      <c r="Q63" s="89" t="str">
        <f t="shared" si="0"/>
        <v/>
      </c>
      <c r="R63" s="122" t="str">
        <f t="shared" si="1"/>
        <v/>
      </c>
      <c r="S63" s="89" t="str">
        <f t="shared" si="2"/>
        <v/>
      </c>
      <c r="T63" s="122" t="str">
        <f t="shared" si="3"/>
        <v/>
      </c>
      <c r="U63" s="118" t="str">
        <f t="shared" si="6"/>
        <v/>
      </c>
      <c r="V63" s="93" t="str">
        <f t="shared" si="7"/>
        <v/>
      </c>
    </row>
    <row r="64" spans="1:22" x14ac:dyDescent="0.2">
      <c r="A64" s="160" t="s">
        <v>104</v>
      </c>
      <c r="B64" s="10">
        <f>'Paste PFF data here'!D331</f>
        <v>3477</v>
      </c>
      <c r="C64" s="6">
        <f>'Paste PFF data here'!E331</f>
        <v>441</v>
      </c>
      <c r="D64" s="129">
        <f>'Paste PFF data here'!F331</f>
        <v>7.7</v>
      </c>
      <c r="E64" s="29">
        <f>'Paste PFF data here'!G331</f>
        <v>5.2999999999999999E-2</v>
      </c>
      <c r="F64" s="30">
        <f>'Paste PFF data here'!H331</f>
        <v>7.0000000000000001E-3</v>
      </c>
      <c r="G64" s="19">
        <f>'Paste PFF data here'!AC331</f>
        <v>73408</v>
      </c>
      <c r="H64" s="13">
        <f>'Paste PFF data here'!AD331</f>
        <v>1919</v>
      </c>
      <c r="I64" s="14">
        <f>'Paste PFF data here'!AE331</f>
        <v>1.6</v>
      </c>
      <c r="J64" s="31">
        <f>'Paste PFF data here'!AF331</f>
        <v>6.2E-2</v>
      </c>
      <c r="K64" s="26">
        <f>'Paste PFF data here'!AG331</f>
        <v>2E-3</v>
      </c>
      <c r="L64" s="19">
        <f>'Paste PFF data here'!I331</f>
        <v>239903</v>
      </c>
      <c r="M64" s="13">
        <f>'Paste PFF data here'!J331</f>
        <v>3576</v>
      </c>
      <c r="N64" s="14">
        <f>'Paste PFF data here'!K331</f>
        <v>0.9</v>
      </c>
      <c r="O64" s="31">
        <f>'Paste PFF data here'!L331</f>
        <v>0.06</v>
      </c>
      <c r="P64" s="26">
        <f>'Paste PFF data here'!M331</f>
        <v>1E-3</v>
      </c>
      <c r="Q64" s="89" t="str">
        <f t="shared" si="0"/>
        <v/>
      </c>
      <c r="R64" s="122" t="str">
        <f t="shared" si="1"/>
        <v/>
      </c>
      <c r="S64" s="89" t="str">
        <f t="shared" si="2"/>
        <v/>
      </c>
      <c r="T64" s="122" t="str">
        <f t="shared" si="3"/>
        <v>**</v>
      </c>
      <c r="U64" s="118" t="str">
        <f t="shared" si="6"/>
        <v/>
      </c>
      <c r="V64" s="93" t="str">
        <f t="shared" si="7"/>
        <v/>
      </c>
    </row>
    <row r="65" spans="1:22" x14ac:dyDescent="0.2">
      <c r="A65" s="160" t="s">
        <v>105</v>
      </c>
      <c r="B65" s="10">
        <f>'Paste PFF data here'!D332</f>
        <v>3356</v>
      </c>
      <c r="C65" s="6">
        <f>'Paste PFF data here'!E332</f>
        <v>392</v>
      </c>
      <c r="D65" s="129">
        <f>'Paste PFF data here'!F332</f>
        <v>7.1</v>
      </c>
      <c r="E65" s="29">
        <f>'Paste PFF data here'!G332</f>
        <v>5.0999999999999997E-2</v>
      </c>
      <c r="F65" s="30">
        <f>'Paste PFF data here'!H332</f>
        <v>6.0000000000000001E-3</v>
      </c>
      <c r="G65" s="19">
        <f>'Paste PFF data here'!AC332</f>
        <v>50138</v>
      </c>
      <c r="H65" s="13">
        <f>'Paste PFF data here'!AD332</f>
        <v>1496</v>
      </c>
      <c r="I65" s="14">
        <f>'Paste PFF data here'!AE332</f>
        <v>1.8</v>
      </c>
      <c r="J65" s="31">
        <f>'Paste PFF data here'!AF332</f>
        <v>4.2000000000000003E-2</v>
      </c>
      <c r="K65" s="26">
        <f>'Paste PFF data here'!AG332</f>
        <v>1E-3</v>
      </c>
      <c r="L65" s="19">
        <f>'Paste PFF data here'!I332</f>
        <v>152521</v>
      </c>
      <c r="M65" s="13">
        <f>'Paste PFF data here'!J332</f>
        <v>2828</v>
      </c>
      <c r="N65" s="14">
        <f>'Paste PFF data here'!K332</f>
        <v>1.1000000000000001</v>
      </c>
      <c r="O65" s="31">
        <f>'Paste PFF data here'!L332</f>
        <v>3.7999999999999999E-2</v>
      </c>
      <c r="P65" s="26">
        <f>'Paste PFF data here'!M332</f>
        <v>1E-3</v>
      </c>
      <c r="Q65" s="89" t="str">
        <f t="shared" si="0"/>
        <v/>
      </c>
      <c r="R65" s="122" t="str">
        <f t="shared" si="1"/>
        <v/>
      </c>
      <c r="S65" s="89" t="str">
        <f t="shared" si="2"/>
        <v/>
      </c>
      <c r="T65" s="122" t="str">
        <f t="shared" si="3"/>
        <v/>
      </c>
      <c r="U65" s="118" t="str">
        <f t="shared" si="6"/>
        <v/>
      </c>
      <c r="V65" s="93" t="str">
        <f t="shared" si="7"/>
        <v/>
      </c>
    </row>
    <row r="66" spans="1:22" x14ac:dyDescent="0.2">
      <c r="A66" s="160" t="s">
        <v>106</v>
      </c>
      <c r="B66" s="10">
        <f>'Paste PFF data here'!D333</f>
        <v>3104</v>
      </c>
      <c r="C66" s="6">
        <f>'Paste PFF data here'!E333</f>
        <v>361</v>
      </c>
      <c r="D66" s="129">
        <f>'Paste PFF data here'!F333</f>
        <v>7.1</v>
      </c>
      <c r="E66" s="29">
        <f>'Paste PFF data here'!G333</f>
        <v>4.7E-2</v>
      </c>
      <c r="F66" s="30">
        <f>'Paste PFF data here'!H333</f>
        <v>5.0000000000000001E-3</v>
      </c>
      <c r="G66" s="19">
        <f>'Paste PFF data here'!AC333</f>
        <v>88517</v>
      </c>
      <c r="H66" s="13">
        <f>'Paste PFF data here'!AD333</f>
        <v>1633</v>
      </c>
      <c r="I66" s="14">
        <f>'Paste PFF data here'!AE333</f>
        <v>1.1000000000000001</v>
      </c>
      <c r="J66" s="31">
        <f>'Paste PFF data here'!AF333</f>
        <v>7.3999999999999996E-2</v>
      </c>
      <c r="K66" s="26">
        <f>'Paste PFF data here'!AG333</f>
        <v>1E-3</v>
      </c>
      <c r="L66" s="19">
        <f>'Paste PFF data here'!I333</f>
        <v>386147</v>
      </c>
      <c r="M66" s="13">
        <f>'Paste PFF data here'!J333</f>
        <v>4433</v>
      </c>
      <c r="N66" s="14">
        <f>'Paste PFF data here'!K333</f>
        <v>0.7</v>
      </c>
      <c r="O66" s="31">
        <f>'Paste PFF data here'!L333</f>
        <v>9.7000000000000003E-2</v>
      </c>
      <c r="P66" s="26">
        <f>'Paste PFF data here'!M333</f>
        <v>1E-3</v>
      </c>
      <c r="Q66" s="89" t="str">
        <f t="shared" si="0"/>
        <v/>
      </c>
      <c r="R66" s="122" t="str">
        <f t="shared" si="1"/>
        <v/>
      </c>
      <c r="S66" s="89" t="str">
        <f t="shared" si="2"/>
        <v/>
      </c>
      <c r="T66" s="122" t="str">
        <f t="shared" si="3"/>
        <v/>
      </c>
      <c r="U66" s="118" t="str">
        <f t="shared" si="6"/>
        <v/>
      </c>
      <c r="V66" s="93" t="str">
        <f t="shared" si="7"/>
        <v/>
      </c>
    </row>
    <row r="67" spans="1:22" ht="24" x14ac:dyDescent="0.2">
      <c r="A67" s="160" t="s">
        <v>107</v>
      </c>
      <c r="B67" s="10">
        <f>'Paste PFF data here'!D334</f>
        <v>8241</v>
      </c>
      <c r="C67" s="6">
        <f>'Paste PFF data here'!E334</f>
        <v>649</v>
      </c>
      <c r="D67" s="129">
        <f>'Paste PFF data here'!F334</f>
        <v>4.8</v>
      </c>
      <c r="E67" s="29">
        <f>'Paste PFF data here'!G334</f>
        <v>0.125</v>
      </c>
      <c r="F67" s="30">
        <f>'Paste PFF data here'!H334</f>
        <v>8.9999999999999993E-3</v>
      </c>
      <c r="G67" s="19">
        <f>'Paste PFF data here'!AC334</f>
        <v>155453</v>
      </c>
      <c r="H67" s="13">
        <f>'Paste PFF data here'!AD334</f>
        <v>2272</v>
      </c>
      <c r="I67" s="14">
        <f>'Paste PFF data here'!AE334</f>
        <v>0.9</v>
      </c>
      <c r="J67" s="31">
        <f>'Paste PFF data here'!AF334</f>
        <v>0.13</v>
      </c>
      <c r="K67" s="26">
        <f>'Paste PFF data here'!AG334</f>
        <v>2E-3</v>
      </c>
      <c r="L67" s="19">
        <f>'Paste PFF data here'!I334</f>
        <v>529998</v>
      </c>
      <c r="M67" s="13">
        <f>'Paste PFF data here'!J334</f>
        <v>5652</v>
      </c>
      <c r="N67" s="14">
        <f>'Paste PFF data here'!K334</f>
        <v>0.6</v>
      </c>
      <c r="O67" s="31">
        <f>'Paste PFF data here'!L334</f>
        <v>0.13300000000000001</v>
      </c>
      <c r="P67" s="26">
        <f>'Paste PFF data here'!M334</f>
        <v>1E-3</v>
      </c>
      <c r="Q67" s="89" t="str">
        <f t="shared" si="0"/>
        <v/>
      </c>
      <c r="R67" s="122" t="str">
        <f t="shared" si="1"/>
        <v>*</v>
      </c>
      <c r="S67" s="89" t="str">
        <f t="shared" si="2"/>
        <v/>
      </c>
      <c r="T67" s="122" t="str">
        <f t="shared" si="3"/>
        <v>**</v>
      </c>
      <c r="U67" s="118" t="str">
        <f t="shared" si="6"/>
        <v/>
      </c>
      <c r="V67" s="93" t="str">
        <f t="shared" si="7"/>
        <v>***</v>
      </c>
    </row>
    <row r="68" spans="1:22" x14ac:dyDescent="0.2">
      <c r="A68" s="160" t="s">
        <v>108</v>
      </c>
      <c r="B68" s="10">
        <f>'Paste PFF data here'!D335</f>
        <v>13750</v>
      </c>
      <c r="C68" s="6">
        <f>'Paste PFF data here'!E335</f>
        <v>813</v>
      </c>
      <c r="D68" s="129">
        <f>'Paste PFF data here'!F335</f>
        <v>3.6</v>
      </c>
      <c r="E68" s="29">
        <f>'Paste PFF data here'!G335</f>
        <v>0.20799999999999999</v>
      </c>
      <c r="F68" s="30">
        <f>'Paste PFF data here'!H335</f>
        <v>1.0999999999999999E-2</v>
      </c>
      <c r="G68" s="19">
        <f>'Paste PFF data here'!AC335</f>
        <v>342526</v>
      </c>
      <c r="H68" s="13">
        <f>'Paste PFF data here'!AD335</f>
        <v>3899</v>
      </c>
      <c r="I68" s="14">
        <f>'Paste PFF data here'!AE335</f>
        <v>0.7</v>
      </c>
      <c r="J68" s="31">
        <f>'Paste PFF data here'!AF335</f>
        <v>0.28699999999999998</v>
      </c>
      <c r="K68" s="26">
        <f>'Paste PFF data here'!AG335</f>
        <v>3.0000000000000001E-3</v>
      </c>
      <c r="L68" s="19">
        <f>'Paste PFF data here'!I335</f>
        <v>1055535</v>
      </c>
      <c r="M68" s="13">
        <f>'Paste PFF data here'!J335</f>
        <v>8105</v>
      </c>
      <c r="N68" s="14">
        <f>'Paste PFF data here'!K335</f>
        <v>0.5</v>
      </c>
      <c r="O68" s="31">
        <f>'Paste PFF data here'!L335</f>
        <v>0.26400000000000001</v>
      </c>
      <c r="P68" s="26">
        <f>'Paste PFF data here'!M335</f>
        <v>2E-3</v>
      </c>
      <c r="Q68" s="89" t="str">
        <f t="shared" si="0"/>
        <v/>
      </c>
      <c r="R68" s="122" t="str">
        <f t="shared" si="1"/>
        <v/>
      </c>
      <c r="S68" s="89" t="str">
        <f t="shared" si="2"/>
        <v/>
      </c>
      <c r="T68" s="122" t="str">
        <f t="shared" si="3"/>
        <v/>
      </c>
      <c r="U68" s="118" t="str">
        <f t="shared" si="6"/>
        <v/>
      </c>
      <c r="V68" s="93" t="str">
        <f t="shared" si="7"/>
        <v/>
      </c>
    </row>
    <row r="69" spans="1:22" ht="24" x14ac:dyDescent="0.2">
      <c r="A69" s="160" t="s">
        <v>109</v>
      </c>
      <c r="B69" s="10">
        <f>'Paste PFF data here'!D336</f>
        <v>10127</v>
      </c>
      <c r="C69" s="6">
        <f>'Paste PFF data here'!E336</f>
        <v>731</v>
      </c>
      <c r="D69" s="129">
        <f>'Paste PFF data here'!F336</f>
        <v>4.4000000000000004</v>
      </c>
      <c r="E69" s="29">
        <f>'Paste PFF data here'!G336</f>
        <v>0.153</v>
      </c>
      <c r="F69" s="30">
        <f>'Paste PFF data here'!H336</f>
        <v>0.01</v>
      </c>
      <c r="G69" s="19">
        <f>'Paste PFF data here'!AC336</f>
        <v>123107</v>
      </c>
      <c r="H69" s="13">
        <f>'Paste PFF data here'!AD336</f>
        <v>2139</v>
      </c>
      <c r="I69" s="14">
        <f>'Paste PFF data here'!AE336</f>
        <v>1.1000000000000001</v>
      </c>
      <c r="J69" s="31">
        <f>'Paste PFF data here'!AF336</f>
        <v>0.10299999999999999</v>
      </c>
      <c r="K69" s="26">
        <f>'Paste PFF data here'!AG336</f>
        <v>2E-3</v>
      </c>
      <c r="L69" s="19">
        <f>'Paste PFF data here'!I336</f>
        <v>437325</v>
      </c>
      <c r="M69" s="13">
        <f>'Paste PFF data here'!J336</f>
        <v>5311</v>
      </c>
      <c r="N69" s="14">
        <f>'Paste PFF data here'!K336</f>
        <v>0.7</v>
      </c>
      <c r="O69" s="31">
        <f>'Paste PFF data here'!L336</f>
        <v>0.11</v>
      </c>
      <c r="P69" s="26">
        <f>'Paste PFF data here'!M336</f>
        <v>1E-3</v>
      </c>
      <c r="Q69" s="89" t="str">
        <f t="shared" si="0"/>
        <v/>
      </c>
      <c r="R69" s="122" t="str">
        <f t="shared" si="1"/>
        <v/>
      </c>
      <c r="S69" s="89" t="str">
        <f t="shared" si="2"/>
        <v/>
      </c>
      <c r="T69" s="122" t="str">
        <f t="shared" si="3"/>
        <v/>
      </c>
      <c r="U69" s="118" t="str">
        <f t="shared" si="6"/>
        <v/>
      </c>
      <c r="V69" s="93" t="str">
        <f t="shared" si="7"/>
        <v/>
      </c>
    </row>
    <row r="70" spans="1:22" x14ac:dyDescent="0.2">
      <c r="A70" s="160" t="s">
        <v>110</v>
      </c>
      <c r="B70" s="10">
        <f>'Paste PFF data here'!D337</f>
        <v>3928</v>
      </c>
      <c r="C70" s="6">
        <f>'Paste PFF data here'!E337</f>
        <v>444</v>
      </c>
      <c r="D70" s="129">
        <f>'Paste PFF data here'!F337</f>
        <v>6.9</v>
      </c>
      <c r="E70" s="29">
        <f>'Paste PFF data here'!G337</f>
        <v>5.8999999999999997E-2</v>
      </c>
      <c r="F70" s="30">
        <f>'Paste PFF data here'!H337</f>
        <v>7.0000000000000001E-3</v>
      </c>
      <c r="G70" s="19">
        <f>'Paste PFF data here'!AC337</f>
        <v>63501</v>
      </c>
      <c r="H70" s="13">
        <f>'Paste PFF data here'!AD337</f>
        <v>1839</v>
      </c>
      <c r="I70" s="14">
        <f>'Paste PFF data here'!AE337</f>
        <v>1.8</v>
      </c>
      <c r="J70" s="31">
        <f>'Paste PFF data here'!AF337</f>
        <v>5.2999999999999999E-2</v>
      </c>
      <c r="K70" s="26">
        <f>'Paste PFF data here'!AG337</f>
        <v>2E-3</v>
      </c>
      <c r="L70" s="19">
        <f>'Paste PFF data here'!I337</f>
        <v>218051</v>
      </c>
      <c r="M70" s="13">
        <f>'Paste PFF data here'!J337</f>
        <v>4093</v>
      </c>
      <c r="N70" s="14">
        <f>'Paste PFF data here'!K337</f>
        <v>1.1000000000000001</v>
      </c>
      <c r="O70" s="31">
        <f>'Paste PFF data here'!L337</f>
        <v>5.5E-2</v>
      </c>
      <c r="P70" s="26">
        <f>'Paste PFF data here'!M337</f>
        <v>1E-3</v>
      </c>
      <c r="Q70" s="89" t="str">
        <f t="shared" si="0"/>
        <v/>
      </c>
      <c r="R70" s="122" t="str">
        <f t="shared" si="1"/>
        <v>*</v>
      </c>
      <c r="S70" s="89" t="str">
        <f t="shared" si="2"/>
        <v/>
      </c>
      <c r="T70" s="122" t="str">
        <f t="shared" si="3"/>
        <v>**</v>
      </c>
      <c r="U70" s="118" t="str">
        <f t="shared" si="6"/>
        <v/>
      </c>
      <c r="V70" s="93" t="str">
        <f t="shared" si="7"/>
        <v>***</v>
      </c>
    </row>
    <row r="71" spans="1:22" x14ac:dyDescent="0.2">
      <c r="A71" s="164" t="s">
        <v>111</v>
      </c>
      <c r="B71" s="4">
        <f>'Paste PFF data here'!D338</f>
        <v>1607</v>
      </c>
      <c r="C71" s="5">
        <f>'Paste PFF data here'!E338</f>
        <v>287</v>
      </c>
      <c r="D71" s="163">
        <f>'Paste PFF data here'!F338</f>
        <v>10.8</v>
      </c>
      <c r="E71" s="84">
        <f>'Paste PFF data here'!G338</f>
        <v>2.4E-2</v>
      </c>
      <c r="F71" s="28">
        <f>'Paste PFF data here'!H338</f>
        <v>4.0000000000000001E-3</v>
      </c>
      <c r="G71" s="47">
        <f>'Paste PFF data here'!AC338</f>
        <v>44976</v>
      </c>
      <c r="H71" s="16">
        <f>'Paste PFF data here'!AD338</f>
        <v>1388</v>
      </c>
      <c r="I71" s="50">
        <f>'Paste PFF data here'!AE338</f>
        <v>1.9</v>
      </c>
      <c r="J71" s="48">
        <f>'Paste PFF data here'!AF338</f>
        <v>3.7999999999999999E-2</v>
      </c>
      <c r="K71" s="49">
        <f>'Paste PFF data here'!AG338</f>
        <v>1E-3</v>
      </c>
      <c r="L71" s="47">
        <f>'Paste PFF data here'!I338</f>
        <v>149076</v>
      </c>
      <c r="M71" s="16">
        <f>'Paste PFF data here'!J338</f>
        <v>2813</v>
      </c>
      <c r="N71" s="50">
        <f>'Paste PFF data here'!K338</f>
        <v>1.1000000000000001</v>
      </c>
      <c r="O71" s="48">
        <f>'Paste PFF data here'!L338</f>
        <v>3.6999999999999998E-2</v>
      </c>
      <c r="P71" s="49">
        <f>'Paste PFF data here'!M338</f>
        <v>1E-3</v>
      </c>
      <c r="Q71" s="94" t="str">
        <f t="shared" si="0"/>
        <v/>
      </c>
      <c r="R71" s="123" t="str">
        <f t="shared" si="1"/>
        <v/>
      </c>
      <c r="S71" s="94" t="str">
        <f t="shared" si="2"/>
        <v/>
      </c>
      <c r="T71" s="123" t="str">
        <f t="shared" si="3"/>
        <v/>
      </c>
      <c r="U71" s="120" t="str">
        <f t="shared" si="6"/>
        <v/>
      </c>
      <c r="V71" s="95" t="str">
        <f t="shared" si="7"/>
        <v/>
      </c>
    </row>
    <row r="72" spans="1:22" s="117" customFormat="1" x14ac:dyDescent="0.2">
      <c r="A72" s="165"/>
      <c r="B72" s="6"/>
      <c r="C72" s="6"/>
      <c r="D72" s="8"/>
      <c r="E72" s="29"/>
      <c r="F72" s="29"/>
      <c r="G72" s="13"/>
      <c r="H72" s="13"/>
      <c r="I72" s="14"/>
      <c r="J72" s="31"/>
      <c r="K72" s="31"/>
      <c r="L72" s="13"/>
      <c r="M72" s="13"/>
      <c r="N72" s="14"/>
      <c r="O72" s="31"/>
      <c r="P72" s="31"/>
      <c r="Q72" s="90" t="str">
        <f t="shared" si="0"/>
        <v/>
      </c>
      <c r="R72" s="90" t="str">
        <f t="shared" si="1"/>
        <v/>
      </c>
      <c r="S72" s="90" t="str">
        <f t="shared" si="2"/>
        <v/>
      </c>
      <c r="T72" s="90" t="str">
        <f t="shared" si="3"/>
        <v/>
      </c>
      <c r="U72" s="118" t="str">
        <f t="shared" si="6"/>
        <v/>
      </c>
      <c r="V72" s="118" t="str">
        <f t="shared" si="7"/>
        <v/>
      </c>
    </row>
    <row r="73" spans="1:22" x14ac:dyDescent="0.2">
      <c r="A73" s="139" t="s">
        <v>206</v>
      </c>
      <c r="B73" s="34"/>
      <c r="C73" s="11"/>
      <c r="D73" s="12"/>
      <c r="E73" s="35"/>
      <c r="F73" s="36"/>
      <c r="G73" s="140"/>
      <c r="H73" s="141"/>
      <c r="I73" s="142"/>
      <c r="J73" s="143"/>
      <c r="K73" s="144"/>
      <c r="L73" s="140"/>
      <c r="M73" s="141"/>
      <c r="N73" s="142"/>
      <c r="O73" s="143"/>
      <c r="P73" s="144"/>
      <c r="Q73" s="91" t="str">
        <f t="shared" si="0"/>
        <v/>
      </c>
      <c r="R73" s="121" t="str">
        <f t="shared" si="1"/>
        <v/>
      </c>
      <c r="S73" s="91" t="str">
        <f t="shared" si="2"/>
        <v/>
      </c>
      <c r="T73" s="121" t="str">
        <f t="shared" si="3"/>
        <v/>
      </c>
      <c r="U73" s="119" t="str">
        <f t="shared" si="6"/>
        <v/>
      </c>
      <c r="V73" s="92" t="str">
        <f t="shared" si="7"/>
        <v/>
      </c>
    </row>
    <row r="74" spans="1:22" x14ac:dyDescent="0.2">
      <c r="A74" s="159" t="s">
        <v>112</v>
      </c>
      <c r="B74" s="10">
        <f>'Paste PFF data here'!D346</f>
        <v>45463</v>
      </c>
      <c r="C74" s="6">
        <f>'Paste PFF data here'!E346</f>
        <v>477</v>
      </c>
      <c r="D74" s="129">
        <f>'Paste PFF data here'!F346</f>
        <v>0.6</v>
      </c>
      <c r="E74" s="29">
        <f>'Paste PFF data here'!G346</f>
        <v>1</v>
      </c>
      <c r="F74" s="30"/>
      <c r="G74" s="19">
        <f>'Paste PFF data here'!AC346</f>
        <v>938803</v>
      </c>
      <c r="H74" s="13">
        <f>'Paste PFF data here'!AD346</f>
        <v>2477</v>
      </c>
      <c r="I74" s="14">
        <f>'Paste PFF data here'!AE346</f>
        <v>0.2</v>
      </c>
      <c r="J74" s="31">
        <f>'Paste PFF data here'!AF346</f>
        <v>1</v>
      </c>
      <c r="K74" s="26"/>
      <c r="L74" s="19">
        <f>'Paste PFF data here'!I346</f>
        <v>3128246</v>
      </c>
      <c r="M74" s="13">
        <f>'Paste PFF data here'!J346</f>
        <v>6458</v>
      </c>
      <c r="N74" s="14">
        <f>'Paste PFF data here'!K346</f>
        <v>0.1</v>
      </c>
      <c r="O74" s="31">
        <f>'Paste PFF data here'!L346</f>
        <v>1</v>
      </c>
      <c r="P74" s="26"/>
      <c r="Q74" s="89" t="str">
        <f t="shared" si="0"/>
        <v/>
      </c>
      <c r="R74" s="122" t="str">
        <f t="shared" si="1"/>
        <v/>
      </c>
      <c r="S74" s="89" t="str">
        <f t="shared" si="2"/>
        <v/>
      </c>
      <c r="T74" s="122" t="str">
        <f t="shared" si="3"/>
        <v/>
      </c>
      <c r="U74" s="118" t="str">
        <f t="shared" si="6"/>
        <v/>
      </c>
      <c r="V74" s="93" t="str">
        <f t="shared" si="7"/>
        <v/>
      </c>
    </row>
    <row r="75" spans="1:22" x14ac:dyDescent="0.2">
      <c r="A75" s="160" t="s">
        <v>113</v>
      </c>
      <c r="B75" s="10">
        <f>'Paste PFF data here'!D347</f>
        <v>6457</v>
      </c>
      <c r="C75" s="6">
        <f>'Paste PFF data here'!E347</f>
        <v>514</v>
      </c>
      <c r="D75" s="129">
        <f>'Paste PFF data here'!F347</f>
        <v>4.8</v>
      </c>
      <c r="E75" s="29">
        <f>'Paste PFF data here'!G347</f>
        <v>0.14199999999999999</v>
      </c>
      <c r="F75" s="30">
        <f>'Paste PFF data here'!H347</f>
        <v>1.0999999999999999E-2</v>
      </c>
      <c r="G75" s="19">
        <f>'Paste PFF data here'!AC347</f>
        <v>103164</v>
      </c>
      <c r="H75" s="13">
        <f>'Paste PFF data here'!AD347</f>
        <v>1723</v>
      </c>
      <c r="I75" s="14">
        <f>'Paste PFF data here'!AE347</f>
        <v>1</v>
      </c>
      <c r="J75" s="31">
        <f>'Paste PFF data here'!AF347</f>
        <v>0.11</v>
      </c>
      <c r="K75" s="26">
        <f>'Paste PFF data here'!AG347</f>
        <v>2E-3</v>
      </c>
      <c r="L75" s="19">
        <f>'Paste PFF data here'!I347</f>
        <v>318712</v>
      </c>
      <c r="M75" s="13">
        <f>'Paste PFF data here'!J347</f>
        <v>3470</v>
      </c>
      <c r="N75" s="14">
        <f>'Paste PFF data here'!K347</f>
        <v>0.7</v>
      </c>
      <c r="O75" s="31">
        <f>'Paste PFF data here'!L347</f>
        <v>0.10199999999999999</v>
      </c>
      <c r="P75" s="26">
        <f>'Paste PFF data here'!M347</f>
        <v>1E-3</v>
      </c>
      <c r="Q75" s="89" t="str">
        <f t="shared" si="0"/>
        <v/>
      </c>
      <c r="R75" s="122" t="str">
        <f t="shared" si="1"/>
        <v/>
      </c>
      <c r="S75" s="89" t="str">
        <f t="shared" si="2"/>
        <v/>
      </c>
      <c r="T75" s="122" t="str">
        <f t="shared" si="3"/>
        <v/>
      </c>
      <c r="U75" s="118" t="str">
        <f t="shared" si="6"/>
        <v/>
      </c>
      <c r="V75" s="93" t="str">
        <f t="shared" si="7"/>
        <v/>
      </c>
    </row>
    <row r="76" spans="1:22" x14ac:dyDescent="0.2">
      <c r="A76" s="160" t="s">
        <v>114</v>
      </c>
      <c r="B76" s="10">
        <f>'Paste PFF data here'!D348</f>
        <v>3543</v>
      </c>
      <c r="C76" s="6">
        <f>'Paste PFF data here'!E348</f>
        <v>393</v>
      </c>
      <c r="D76" s="129">
        <f>'Paste PFF data here'!F348</f>
        <v>6.7</v>
      </c>
      <c r="E76" s="29">
        <f>'Paste PFF data here'!G348</f>
        <v>7.8E-2</v>
      </c>
      <c r="F76" s="30">
        <f>'Paste PFF data here'!H348</f>
        <v>8.9999999999999993E-3</v>
      </c>
      <c r="G76" s="19">
        <f>'Paste PFF data here'!AC348</f>
        <v>61462</v>
      </c>
      <c r="H76" s="13">
        <f>'Paste PFF data here'!AD348</f>
        <v>1577</v>
      </c>
      <c r="I76" s="14">
        <f>'Paste PFF data here'!AE348</f>
        <v>1.6</v>
      </c>
      <c r="J76" s="31">
        <f>'Paste PFF data here'!AF348</f>
        <v>6.5000000000000002E-2</v>
      </c>
      <c r="K76" s="26">
        <f>'Paste PFF data here'!AG348</f>
        <v>2E-3</v>
      </c>
      <c r="L76" s="19">
        <f>'Paste PFF data here'!I348</f>
        <v>186560</v>
      </c>
      <c r="M76" s="13">
        <f>'Paste PFF data here'!J348</f>
        <v>3678</v>
      </c>
      <c r="N76" s="14">
        <f>'Paste PFF data here'!K348</f>
        <v>1.2</v>
      </c>
      <c r="O76" s="31">
        <f>'Paste PFF data here'!L348</f>
        <v>0.06</v>
      </c>
      <c r="P76" s="26">
        <f>'Paste PFF data here'!M348</f>
        <v>1E-3</v>
      </c>
      <c r="Q76" s="89" t="str">
        <f t="shared" si="0"/>
        <v/>
      </c>
      <c r="R76" s="122" t="str">
        <f t="shared" si="1"/>
        <v/>
      </c>
      <c r="S76" s="89" t="str">
        <f t="shared" si="2"/>
        <v/>
      </c>
      <c r="T76" s="122" t="str">
        <f t="shared" si="3"/>
        <v/>
      </c>
      <c r="U76" s="118" t="str">
        <f t="shared" si="6"/>
        <v/>
      </c>
      <c r="V76" s="93" t="str">
        <f t="shared" si="7"/>
        <v/>
      </c>
    </row>
    <row r="77" spans="1:22" x14ac:dyDescent="0.2">
      <c r="A77" s="160" t="s">
        <v>115</v>
      </c>
      <c r="B77" s="10">
        <f>'Paste PFF data here'!D349</f>
        <v>5627</v>
      </c>
      <c r="C77" s="6">
        <f>'Paste PFF data here'!E349</f>
        <v>496</v>
      </c>
      <c r="D77" s="129">
        <f>'Paste PFF data here'!F349</f>
        <v>5.4</v>
      </c>
      <c r="E77" s="29">
        <f>'Paste PFF data here'!G349</f>
        <v>0.124</v>
      </c>
      <c r="F77" s="30">
        <f>'Paste PFF data here'!H349</f>
        <v>1.0999999999999999E-2</v>
      </c>
      <c r="G77" s="19">
        <f>'Paste PFF data here'!AC349</f>
        <v>102273</v>
      </c>
      <c r="H77" s="13">
        <f>'Paste PFF data here'!AD349</f>
        <v>2178</v>
      </c>
      <c r="I77" s="14">
        <f>'Paste PFF data here'!AE349</f>
        <v>1.3</v>
      </c>
      <c r="J77" s="31">
        <f>'Paste PFF data here'!AF349</f>
        <v>0.109</v>
      </c>
      <c r="K77" s="26">
        <f>'Paste PFF data here'!AG349</f>
        <v>2E-3</v>
      </c>
      <c r="L77" s="19">
        <f>'Paste PFF data here'!I349</f>
        <v>317605</v>
      </c>
      <c r="M77" s="13">
        <f>'Paste PFF data here'!J349</f>
        <v>4307</v>
      </c>
      <c r="N77" s="14">
        <f>'Paste PFF data here'!K349</f>
        <v>0.8</v>
      </c>
      <c r="O77" s="31">
        <f>'Paste PFF data here'!L349</f>
        <v>0.10199999999999999</v>
      </c>
      <c r="P77" s="26">
        <f>'Paste PFF data here'!M349</f>
        <v>1E-3</v>
      </c>
      <c r="Q77" s="89" t="str">
        <f t="shared" si="0"/>
        <v/>
      </c>
      <c r="R77" s="122" t="str">
        <f t="shared" si="1"/>
        <v/>
      </c>
      <c r="S77" s="89" t="str">
        <f t="shared" si="2"/>
        <v/>
      </c>
      <c r="T77" s="122" t="str">
        <f t="shared" si="3"/>
        <v/>
      </c>
      <c r="U77" s="118" t="str">
        <f t="shared" si="6"/>
        <v/>
      </c>
      <c r="V77" s="93" t="str">
        <f t="shared" si="7"/>
        <v/>
      </c>
    </row>
    <row r="78" spans="1:22" x14ac:dyDescent="0.2">
      <c r="A78" s="160" t="s">
        <v>116</v>
      </c>
      <c r="B78" s="10">
        <f>'Paste PFF data here'!D350</f>
        <v>3986</v>
      </c>
      <c r="C78" s="6">
        <f>'Paste PFF data here'!E350</f>
        <v>414</v>
      </c>
      <c r="D78" s="129">
        <f>'Paste PFF data here'!F350</f>
        <v>6.3</v>
      </c>
      <c r="E78" s="29">
        <f>'Paste PFF data here'!G350</f>
        <v>8.7999999999999995E-2</v>
      </c>
      <c r="F78" s="30">
        <f>'Paste PFF data here'!H350</f>
        <v>8.9999999999999993E-3</v>
      </c>
      <c r="G78" s="19">
        <f>'Paste PFF data here'!AC350</f>
        <v>87051</v>
      </c>
      <c r="H78" s="13">
        <f>'Paste PFF data here'!AD350</f>
        <v>1950</v>
      </c>
      <c r="I78" s="14">
        <f>'Paste PFF data here'!AE350</f>
        <v>1.4</v>
      </c>
      <c r="J78" s="31">
        <f>'Paste PFF data here'!AF350</f>
        <v>9.2999999999999999E-2</v>
      </c>
      <c r="K78" s="26">
        <f>'Paste PFF data here'!AG350</f>
        <v>2E-3</v>
      </c>
      <c r="L78" s="19">
        <f>'Paste PFF data here'!I350</f>
        <v>273198</v>
      </c>
      <c r="M78" s="13">
        <f>'Paste PFF data here'!J350</f>
        <v>3742</v>
      </c>
      <c r="N78" s="14">
        <f>'Paste PFF data here'!K350</f>
        <v>0.8</v>
      </c>
      <c r="O78" s="31">
        <f>'Paste PFF data here'!L350</f>
        <v>8.6999999999999994E-2</v>
      </c>
      <c r="P78" s="26">
        <f>'Paste PFF data here'!M350</f>
        <v>1E-3</v>
      </c>
      <c r="Q78" s="89" t="str">
        <f t="shared" si="0"/>
        <v/>
      </c>
      <c r="R78" s="122" t="str">
        <f t="shared" si="1"/>
        <v>*</v>
      </c>
      <c r="S78" s="89" t="str">
        <f t="shared" si="2"/>
        <v/>
      </c>
      <c r="T78" s="122" t="str">
        <f t="shared" si="3"/>
        <v>**</v>
      </c>
      <c r="U78" s="118" t="str">
        <f t="shared" si="6"/>
        <v/>
      </c>
      <c r="V78" s="93" t="str">
        <f t="shared" si="7"/>
        <v>***</v>
      </c>
    </row>
    <row r="79" spans="1:22" x14ac:dyDescent="0.2">
      <c r="A79" s="160" t="s">
        <v>117</v>
      </c>
      <c r="B79" s="10">
        <f>'Paste PFF data here'!D351</f>
        <v>5817</v>
      </c>
      <c r="C79" s="6">
        <f>'Paste PFF data here'!E351</f>
        <v>487</v>
      </c>
      <c r="D79" s="129">
        <f>'Paste PFF data here'!F351</f>
        <v>5.0999999999999996</v>
      </c>
      <c r="E79" s="29">
        <f>'Paste PFF data here'!G351</f>
        <v>0.128</v>
      </c>
      <c r="F79" s="30">
        <f>'Paste PFF data here'!H351</f>
        <v>1.0999999999999999E-2</v>
      </c>
      <c r="G79" s="19">
        <f>'Paste PFF data here'!AC351</f>
        <v>110186</v>
      </c>
      <c r="H79" s="13">
        <f>'Paste PFF data here'!AD351</f>
        <v>1953</v>
      </c>
      <c r="I79" s="14">
        <f>'Paste PFF data here'!AE351</f>
        <v>1.1000000000000001</v>
      </c>
      <c r="J79" s="31">
        <f>'Paste PFF data here'!AF351</f>
        <v>0.11700000000000001</v>
      </c>
      <c r="K79" s="26">
        <f>'Paste PFF data here'!AG351</f>
        <v>2E-3</v>
      </c>
      <c r="L79" s="19">
        <f>'Paste PFF data here'!I351</f>
        <v>347658</v>
      </c>
      <c r="M79" s="13">
        <f>'Paste PFF data here'!J351</f>
        <v>3799</v>
      </c>
      <c r="N79" s="14">
        <f>'Paste PFF data here'!K351</f>
        <v>0.7</v>
      </c>
      <c r="O79" s="31">
        <f>'Paste PFF data here'!L351</f>
        <v>0.111</v>
      </c>
      <c r="P79" s="26">
        <f>'Paste PFF data here'!M351</f>
        <v>1E-3</v>
      </c>
      <c r="Q79" s="89" t="str">
        <f t="shared" si="0"/>
        <v/>
      </c>
      <c r="R79" s="122" t="str">
        <f t="shared" si="1"/>
        <v>*</v>
      </c>
      <c r="S79" s="89" t="str">
        <f t="shared" si="2"/>
        <v/>
      </c>
      <c r="T79" s="122" t="str">
        <f t="shared" si="3"/>
        <v/>
      </c>
      <c r="U79" s="118" t="str">
        <f t="shared" si="6"/>
        <v/>
      </c>
      <c r="V79" s="93" t="str">
        <f t="shared" si="7"/>
        <v/>
      </c>
    </row>
    <row r="80" spans="1:22" x14ac:dyDescent="0.2">
      <c r="A80" s="160" t="s">
        <v>118</v>
      </c>
      <c r="B80" s="10">
        <f>'Paste PFF data here'!D352</f>
        <v>7489</v>
      </c>
      <c r="C80" s="6">
        <f>'Paste PFF data here'!E352</f>
        <v>531</v>
      </c>
      <c r="D80" s="129">
        <f>'Paste PFF data here'!F352</f>
        <v>4.3</v>
      </c>
      <c r="E80" s="29">
        <f>'Paste PFF data here'!G352</f>
        <v>0.16500000000000001</v>
      </c>
      <c r="F80" s="30">
        <f>'Paste PFF data here'!H352</f>
        <v>1.2E-2</v>
      </c>
      <c r="G80" s="19">
        <f>'Paste PFF data here'!AC352</f>
        <v>146420</v>
      </c>
      <c r="H80" s="13">
        <f>'Paste PFF data here'!AD352</f>
        <v>2046</v>
      </c>
      <c r="I80" s="14">
        <f>'Paste PFF data here'!AE352</f>
        <v>0.8</v>
      </c>
      <c r="J80" s="31">
        <f>'Paste PFF data here'!AF352</f>
        <v>0.156</v>
      </c>
      <c r="K80" s="26">
        <f>'Paste PFF data here'!AG352</f>
        <v>2E-3</v>
      </c>
      <c r="L80" s="19">
        <f>'Paste PFF data here'!I352</f>
        <v>479924</v>
      </c>
      <c r="M80" s="13">
        <f>'Paste PFF data here'!J352</f>
        <v>4343</v>
      </c>
      <c r="N80" s="14">
        <f>'Paste PFF data here'!K352</f>
        <v>0.6</v>
      </c>
      <c r="O80" s="31">
        <f>'Paste PFF data here'!L352</f>
        <v>0.153</v>
      </c>
      <c r="P80" s="26">
        <f>'Paste PFF data here'!M352</f>
        <v>1E-3</v>
      </c>
      <c r="Q80" s="89" t="str">
        <f t="shared" si="0"/>
        <v/>
      </c>
      <c r="R80" s="122" t="str">
        <f t="shared" si="1"/>
        <v>*</v>
      </c>
      <c r="S80" s="89" t="str">
        <f t="shared" si="2"/>
        <v/>
      </c>
      <c r="T80" s="122" t="str">
        <f t="shared" si="3"/>
        <v>**</v>
      </c>
      <c r="U80" s="118" t="str">
        <f t="shared" si="6"/>
        <v/>
      </c>
      <c r="V80" s="93" t="str">
        <f t="shared" si="7"/>
        <v>***</v>
      </c>
    </row>
    <row r="81" spans="1:22" x14ac:dyDescent="0.2">
      <c r="A81" s="160" t="s">
        <v>119</v>
      </c>
      <c r="B81" s="10">
        <f>'Paste PFF data here'!D353</f>
        <v>4571</v>
      </c>
      <c r="C81" s="6">
        <f>'Paste PFF data here'!E353</f>
        <v>402</v>
      </c>
      <c r="D81" s="129">
        <f>'Paste PFF data here'!F353</f>
        <v>5.3</v>
      </c>
      <c r="E81" s="29">
        <f>'Paste PFF data here'!G353</f>
        <v>0.10100000000000001</v>
      </c>
      <c r="F81" s="30">
        <f>'Paste PFF data here'!H353</f>
        <v>8.9999999999999993E-3</v>
      </c>
      <c r="G81" s="19">
        <f>'Paste PFF data here'!AC353</f>
        <v>102042</v>
      </c>
      <c r="H81" s="13">
        <f>'Paste PFF data here'!AD353</f>
        <v>1832</v>
      </c>
      <c r="I81" s="14">
        <f>'Paste PFF data here'!AE353</f>
        <v>1.1000000000000001</v>
      </c>
      <c r="J81" s="31">
        <f>'Paste PFF data here'!AF353</f>
        <v>0.109</v>
      </c>
      <c r="K81" s="26">
        <f>'Paste PFF data here'!AG353</f>
        <v>2E-3</v>
      </c>
      <c r="L81" s="19">
        <f>'Paste PFF data here'!I353</f>
        <v>342454</v>
      </c>
      <c r="M81" s="13">
        <f>'Paste PFF data here'!J353</f>
        <v>3657</v>
      </c>
      <c r="N81" s="14">
        <f>'Paste PFF data here'!K353</f>
        <v>0.6</v>
      </c>
      <c r="O81" s="31">
        <f>'Paste PFF data here'!L353</f>
        <v>0.109</v>
      </c>
      <c r="P81" s="26">
        <f>'Paste PFF data here'!M353</f>
        <v>1E-3</v>
      </c>
      <c r="Q81" s="89" t="str">
        <f t="shared" si="0"/>
        <v/>
      </c>
      <c r="R81" s="122" t="str">
        <f t="shared" si="1"/>
        <v>*</v>
      </c>
      <c r="S81" s="89" t="str">
        <f t="shared" si="2"/>
        <v/>
      </c>
      <c r="T81" s="122" t="str">
        <f t="shared" si="3"/>
        <v>**</v>
      </c>
      <c r="U81" s="118" t="str">
        <f t="shared" si="6"/>
        <v/>
      </c>
      <c r="V81" s="93" t="str">
        <f t="shared" si="7"/>
        <v>***</v>
      </c>
    </row>
    <row r="82" spans="1:22" x14ac:dyDescent="0.2">
      <c r="A82" s="160" t="s">
        <v>120</v>
      </c>
      <c r="B82" s="10">
        <f>'Paste PFF data here'!D354</f>
        <v>5273</v>
      </c>
      <c r="C82" s="6">
        <f>'Paste PFF data here'!E354</f>
        <v>426</v>
      </c>
      <c r="D82" s="129">
        <f>'Paste PFF data here'!F354</f>
        <v>4.9000000000000004</v>
      </c>
      <c r="E82" s="29">
        <f>'Paste PFF data here'!G354</f>
        <v>0.11600000000000001</v>
      </c>
      <c r="F82" s="30">
        <f>'Paste PFF data here'!H354</f>
        <v>8.9999999999999993E-3</v>
      </c>
      <c r="G82" s="19">
        <f>'Paste PFF data here'!AC354</f>
        <v>117284</v>
      </c>
      <c r="H82" s="13">
        <f>'Paste PFF data here'!AD354</f>
        <v>2023</v>
      </c>
      <c r="I82" s="14">
        <f>'Paste PFF data here'!AE354</f>
        <v>1</v>
      </c>
      <c r="J82" s="31">
        <f>'Paste PFF data here'!AF354</f>
        <v>0.125</v>
      </c>
      <c r="K82" s="26">
        <f>'Paste PFF data here'!AG354</f>
        <v>2E-3</v>
      </c>
      <c r="L82" s="19">
        <f>'Paste PFF data here'!I354</f>
        <v>410434</v>
      </c>
      <c r="M82" s="13">
        <f>'Paste PFF data here'!J354</f>
        <v>4434</v>
      </c>
      <c r="N82" s="14">
        <f>'Paste PFF data here'!K354</f>
        <v>0.7</v>
      </c>
      <c r="O82" s="31">
        <f>'Paste PFF data here'!L354</f>
        <v>0.13100000000000001</v>
      </c>
      <c r="P82" s="26">
        <f>'Paste PFF data here'!M354</f>
        <v>1E-3</v>
      </c>
      <c r="Q82" s="89" t="str">
        <f>IF(B82="","",IF(B82="-","",IF((ABS(SQRT(SUMSQ(C82,H82)))&lt;ABS(B82-G82)),"","*")))</f>
        <v/>
      </c>
      <c r="R82" s="122" t="str">
        <f>IF(F82="","",IF(F82="-","",IF((ABS(SQRT(SUMSQ(F82,K82)))&lt;ABS(E82-J82)),"","*")))</f>
        <v>*</v>
      </c>
      <c r="S82" s="89" t="str">
        <f>IF(B82="","",IF(B82="-","",IF((ABS(SQRT(SUMSQ(C82,M82)))&lt;ABS(B82-L82)),"","**")))</f>
        <v/>
      </c>
      <c r="T82" s="122" t="str">
        <f>IF(F82="","",IF(F82="-","",IF((ABS(SQRT(SUMSQ(F82,P82)))&lt;ABS(E82-O82)),"","**")))</f>
        <v/>
      </c>
      <c r="U82" s="118" t="str">
        <f t="shared" si="6"/>
        <v/>
      </c>
      <c r="V82" s="93" t="str">
        <f t="shared" si="7"/>
        <v/>
      </c>
    </row>
    <row r="83" spans="1:22" x14ac:dyDescent="0.2">
      <c r="A83" s="160" t="s">
        <v>121</v>
      </c>
      <c r="B83" s="10">
        <f>'Paste PFF data here'!D355</f>
        <v>1590</v>
      </c>
      <c r="C83" s="6">
        <f>'Paste PFF data here'!E355</f>
        <v>238</v>
      </c>
      <c r="D83" s="129">
        <f>'Paste PFF data here'!F355</f>
        <v>9.1</v>
      </c>
      <c r="E83" s="29">
        <f>'Paste PFF data here'!G355</f>
        <v>3.5000000000000003E-2</v>
      </c>
      <c r="F83" s="30">
        <f>'Paste PFF data here'!H355</f>
        <v>5.0000000000000001E-3</v>
      </c>
      <c r="G83" s="19">
        <f>'Paste PFF data here'!AC355</f>
        <v>51032</v>
      </c>
      <c r="H83" s="13">
        <f>'Paste PFF data here'!AD355</f>
        <v>1385</v>
      </c>
      <c r="I83" s="14">
        <f>'Paste PFF data here'!AE355</f>
        <v>1.6</v>
      </c>
      <c r="J83" s="31">
        <f>'Paste PFF data here'!AF355</f>
        <v>5.3999999999999999E-2</v>
      </c>
      <c r="K83" s="26">
        <f>'Paste PFF data here'!AG355</f>
        <v>1E-3</v>
      </c>
      <c r="L83" s="19">
        <f>'Paste PFF data here'!I355</f>
        <v>191106</v>
      </c>
      <c r="M83" s="13">
        <f>'Paste PFF data here'!J355</f>
        <v>3205</v>
      </c>
      <c r="N83" s="14">
        <f>'Paste PFF data here'!K355</f>
        <v>1</v>
      </c>
      <c r="O83" s="31">
        <f>'Paste PFF data here'!L355</f>
        <v>6.0999999999999999E-2</v>
      </c>
      <c r="P83" s="26">
        <f>'Paste PFF data here'!M355</f>
        <v>1E-3</v>
      </c>
      <c r="Q83" s="89" t="str">
        <f>IF(B83="","",IF(B83="-","",IF((ABS(SQRT(SUMSQ(C83,H83)))&lt;ABS(B83-G83)),"","*")))</f>
        <v/>
      </c>
      <c r="R83" s="122" t="str">
        <f>IF(F83="","",IF(F83="-","",IF((ABS(SQRT(SUMSQ(F83,K83)))&lt;ABS(E83-J83)),"","*")))</f>
        <v/>
      </c>
      <c r="S83" s="89" t="str">
        <f>IF(B83="","",IF(B83="-","",IF((ABS(SQRT(SUMSQ(C83,M83)))&lt;ABS(B83-L83)),"","**")))</f>
        <v/>
      </c>
      <c r="T83" s="122" t="str">
        <f>IF(F83="","",IF(F83="-","",IF((ABS(SQRT(SUMSQ(F83,P83)))&lt;ABS(E83-O83)),"","**")))</f>
        <v/>
      </c>
      <c r="U83" s="118" t="str">
        <f t="shared" si="6"/>
        <v/>
      </c>
      <c r="V83" s="93" t="str">
        <f t="shared" si="7"/>
        <v/>
      </c>
    </row>
    <row r="84" spans="1:22" x14ac:dyDescent="0.2">
      <c r="A84" s="160" t="s">
        <v>122</v>
      </c>
      <c r="B84" s="10">
        <f>'Paste PFF data here'!D356</f>
        <v>1110</v>
      </c>
      <c r="C84" s="6">
        <f>'Paste PFF data here'!E356</f>
        <v>207</v>
      </c>
      <c r="D84" s="129">
        <f>'Paste PFF data here'!F356</f>
        <v>11.3</v>
      </c>
      <c r="E84" s="29">
        <f>'Paste PFF data here'!G356</f>
        <v>2.4E-2</v>
      </c>
      <c r="F84" s="30">
        <f>'Paste PFF data here'!H356</f>
        <v>5.0000000000000001E-3</v>
      </c>
      <c r="G84" s="19">
        <f>'Paste PFF data here'!AC356</f>
        <v>57889</v>
      </c>
      <c r="H84" s="13">
        <f>'Paste PFF data here'!AD356</f>
        <v>1339</v>
      </c>
      <c r="I84" s="14">
        <f>'Paste PFF data here'!AE356</f>
        <v>1.4</v>
      </c>
      <c r="J84" s="31">
        <f>'Paste PFF data here'!AF356</f>
        <v>6.2E-2</v>
      </c>
      <c r="K84" s="26">
        <f>'Paste PFF data here'!AG356</f>
        <v>1E-3</v>
      </c>
      <c r="L84" s="19">
        <f>'Paste PFF data here'!I356</f>
        <v>260595</v>
      </c>
      <c r="M84" s="13">
        <f>'Paste PFF data here'!J356</f>
        <v>3672</v>
      </c>
      <c r="N84" s="14">
        <f>'Paste PFF data here'!K356</f>
        <v>0.9</v>
      </c>
      <c r="O84" s="31">
        <f>'Paste PFF data here'!L356</f>
        <v>8.3000000000000004E-2</v>
      </c>
      <c r="P84" s="26">
        <f>'Paste PFF data here'!M356</f>
        <v>1E-3</v>
      </c>
      <c r="Q84" s="89" t="str">
        <f>IF(B84="","",IF(B84="-","",IF((ABS(SQRT(SUMSQ(C84,H84)))&lt;ABS(B84-G84)),"","*")))</f>
        <v/>
      </c>
      <c r="R84" s="122" t="str">
        <f>IF(F84="","",IF(F84="-","",IF((ABS(SQRT(SUMSQ(F84,K84)))&lt;ABS(E84-J84)),"","*")))</f>
        <v/>
      </c>
      <c r="S84" s="89" t="str">
        <f>IF(B84="","",IF(B84="-","",IF((ABS(SQRT(SUMSQ(C84,M84)))&lt;ABS(B84-L84)),"","**")))</f>
        <v/>
      </c>
      <c r="T84" s="122" t="str">
        <f>IF(F84="","",IF(F84="-","",IF((ABS(SQRT(SUMSQ(F84,P84)))&lt;ABS(E84-O84)),"","**")))</f>
        <v/>
      </c>
      <c r="U84" s="118" t="str">
        <f t="shared" si="6"/>
        <v/>
      </c>
      <c r="V84" s="93" t="str">
        <f t="shared" si="7"/>
        <v/>
      </c>
    </row>
    <row r="85" spans="1:22" x14ac:dyDescent="0.2">
      <c r="A85" s="166" t="s">
        <v>123</v>
      </c>
      <c r="B85" s="172">
        <f>'Paste PFF data here'!D357</f>
        <v>42607</v>
      </c>
      <c r="C85" s="5">
        <f>'Paste PFF data here'!E357</f>
        <v>2416</v>
      </c>
      <c r="D85" s="163">
        <f>'Paste PFF data here'!F357</f>
        <v>3.4</v>
      </c>
      <c r="E85" s="84"/>
      <c r="F85" s="28"/>
      <c r="G85" s="173">
        <f>'Paste PFF data here'!AC357</f>
        <v>50640</v>
      </c>
      <c r="H85" s="16">
        <f>'Paste PFF data here'!AD357</f>
        <v>322</v>
      </c>
      <c r="I85" s="50">
        <f>'Paste PFF data here'!AE357</f>
        <v>0.4</v>
      </c>
      <c r="J85" s="48"/>
      <c r="K85" s="49"/>
      <c r="L85" s="173">
        <f>'Paste PFF data here'!I357</f>
        <v>55191</v>
      </c>
      <c r="M85" s="16">
        <f>'Paste PFF data here'!J357</f>
        <v>304</v>
      </c>
      <c r="N85" s="50">
        <f>'Paste PFF data here'!K357</f>
        <v>0.3</v>
      </c>
      <c r="O85" s="48"/>
      <c r="P85" s="49"/>
      <c r="Q85" s="94" t="str">
        <f>IF(B85="","",IF(B85="-","",IF((ABS(SQRT(SUMSQ(C85,H85)))&lt;ABS(B85-G85)),"","*")))</f>
        <v/>
      </c>
      <c r="R85" s="123" t="str">
        <f>IF(F85="","",IF(F85="-","",IF((ABS(SQRT(SUMSQ(F85,K85)))&lt;ABS(E85-J85)),"","*")))</f>
        <v/>
      </c>
      <c r="S85" s="94" t="str">
        <f>IF(B85="","",IF(B85="-","",IF((ABS(SQRT(SUMSQ(C85,M85)))&lt;ABS(B85-L85)),"","**")))</f>
        <v/>
      </c>
      <c r="T85" s="123" t="str">
        <f>IF(F85="","",IF(F85="-","",IF((ABS(SQRT(SUMSQ(F85,P85)))&lt;ABS(E85-O85)),"","**")))</f>
        <v/>
      </c>
      <c r="U85" s="120" t="str">
        <f t="shared" si="6"/>
        <v/>
      </c>
      <c r="V85" s="95" t="str">
        <f t="shared" si="7"/>
        <v/>
      </c>
    </row>
  </sheetData>
  <mergeCells count="13">
    <mergeCell ref="Q7:V7"/>
    <mergeCell ref="Q8:R8"/>
    <mergeCell ref="S8:T8"/>
    <mergeCell ref="U8:V8"/>
    <mergeCell ref="L8:N8"/>
    <mergeCell ref="O8:P8"/>
    <mergeCell ref="L7:P7"/>
    <mergeCell ref="G7:K7"/>
    <mergeCell ref="G8:I8"/>
    <mergeCell ref="J8:K8"/>
    <mergeCell ref="B7:F7"/>
    <mergeCell ref="B8:D8"/>
    <mergeCell ref="E8:F8"/>
  </mergeCells>
  <conditionalFormatting sqref="L11:P12 L16:P18 L29:P50 L56:P85 L22:P25 L19:N21 P19:P21">
    <cfRule type="expression" dxfId="14" priority="52">
      <formula>$N11&gt;=20</formula>
    </cfRule>
  </conditionalFormatting>
  <conditionalFormatting sqref="E13:F13">
    <cfRule type="expression" dxfId="13" priority="26">
      <formula>(($F13*100)/1.645)/(ABS($E13*100))*100&gt;=20</formula>
    </cfRule>
  </conditionalFormatting>
  <conditionalFormatting sqref="O13:P15">
    <cfRule type="expression" dxfId="12" priority="24">
      <formula>(($P13*100)/1.645)/(ABS($O13*100))*100&gt;=20</formula>
    </cfRule>
  </conditionalFormatting>
  <conditionalFormatting sqref="G11:K12 G16:K17 G23:K50 G56:K85">
    <cfRule type="expression" dxfId="11" priority="59">
      <formula>$I11&gt;=20</formula>
    </cfRule>
  </conditionalFormatting>
  <conditionalFormatting sqref="J13:K15">
    <cfRule type="expression" dxfId="10" priority="61">
      <formula>(($K13*100)/1.645)/(ABS($J13*100))*100&gt;=20</formula>
    </cfRule>
  </conditionalFormatting>
  <conditionalFormatting sqref="G18:K18 G22:K22 G19:I21 K19:K21">
    <cfRule type="expression" dxfId="9" priority="13">
      <formula>$N18&gt;=20</formula>
    </cfRule>
  </conditionalFormatting>
  <conditionalFormatting sqref="L26:P28">
    <cfRule type="expression" dxfId="8" priority="12">
      <formula>$D26&gt;=20</formula>
    </cfRule>
  </conditionalFormatting>
  <conditionalFormatting sqref="B23:F85 D18:F22 B11:F17">
    <cfRule type="expression" dxfId="7" priority="8">
      <formula>$D11&gt;=20</formula>
    </cfRule>
  </conditionalFormatting>
  <conditionalFormatting sqref="G51:K53 G55:K55 G54:I54 K54">
    <cfRule type="expression" dxfId="6" priority="7">
      <formula>$D51&gt;=20</formula>
    </cfRule>
  </conditionalFormatting>
  <conditionalFormatting sqref="L51:P53 L55:P55 L54:N54 P54">
    <cfRule type="expression" dxfId="5" priority="6">
      <formula>$D51&gt;=20</formula>
    </cfRule>
  </conditionalFormatting>
  <conditionalFormatting sqref="B18:C22">
    <cfRule type="expression" dxfId="4" priority="5">
      <formula>$N18&gt;=20</formula>
    </cfRule>
  </conditionalFormatting>
  <conditionalFormatting sqref="J19:J21">
    <cfRule type="expression" dxfId="3" priority="4">
      <formula>$D19&gt;=20</formula>
    </cfRule>
  </conditionalFormatting>
  <conditionalFormatting sqref="O19:O21">
    <cfRule type="expression" dxfId="2" priority="3">
      <formula>$D19&gt;=20</formula>
    </cfRule>
  </conditionalFormatting>
  <conditionalFormatting sqref="J54">
    <cfRule type="expression" dxfId="1" priority="2">
      <formula>$D54&gt;=20</formula>
    </cfRule>
  </conditionalFormatting>
  <conditionalFormatting sqref="O54">
    <cfRule type="expression" dxfId="0" priority="1">
      <formula>$D54&gt;=20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28" sqref="M28"/>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X21" sqref="X21"/>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3:J7"/>
  <sheetViews>
    <sheetView workbookViewId="0">
      <selection activeCell="J14" sqref="J14"/>
    </sheetView>
  </sheetViews>
  <sheetFormatPr defaultRowHeight="15" x14ac:dyDescent="0.25"/>
  <cols>
    <col min="8" max="8" width="8.5703125" customWidth="1"/>
  </cols>
  <sheetData>
    <row r="3" spans="10:10" x14ac:dyDescent="0.25">
      <c r="J3" s="1" t="s">
        <v>178</v>
      </c>
    </row>
    <row r="7" spans="10:10" x14ac:dyDescent="0.25">
      <c r="J7" s="1"/>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5" t="s">
        <v>173</v>
      </c>
    </row>
    <row r="4" spans="13:16" ht="15" customHeight="1" x14ac:dyDescent="0.25">
      <c r="M4" s="255" t="s">
        <v>174</v>
      </c>
      <c r="N4" s="255"/>
      <c r="O4" s="255"/>
      <c r="P4" s="255"/>
    </row>
    <row r="5" spans="13:16" x14ac:dyDescent="0.25">
      <c r="M5" s="255"/>
      <c r="N5" s="255"/>
      <c r="O5" s="255"/>
      <c r="P5" s="255"/>
    </row>
    <row r="6" spans="13:16" x14ac:dyDescent="0.25">
      <c r="M6" s="255"/>
      <c r="N6" s="255"/>
      <c r="O6" s="255"/>
      <c r="P6" s="255"/>
    </row>
    <row r="7" spans="13:16" x14ac:dyDescent="0.25">
      <c r="M7" s="255"/>
      <c r="N7" s="255"/>
      <c r="O7" s="255"/>
      <c r="P7" s="255"/>
    </row>
  </sheetData>
  <mergeCells count="1">
    <mergeCell ref="M4:P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P7"/>
  <sheetViews>
    <sheetView zoomScaleNormal="100" workbookViewId="0"/>
  </sheetViews>
  <sheetFormatPr defaultRowHeight="15" x14ac:dyDescent="0.25"/>
  <sheetData>
    <row r="3" spans="13:16" x14ac:dyDescent="0.25">
      <c r="M3" s="175" t="s">
        <v>173</v>
      </c>
    </row>
    <row r="4" spans="13:16" x14ac:dyDescent="0.25">
      <c r="M4" s="255" t="s">
        <v>174</v>
      </c>
      <c r="N4" s="255"/>
      <c r="O4" s="255"/>
      <c r="P4" s="255"/>
    </row>
    <row r="5" spans="13:16" x14ac:dyDescent="0.25">
      <c r="M5" s="255"/>
      <c r="N5" s="255"/>
      <c r="O5" s="255"/>
      <c r="P5" s="255"/>
    </row>
    <row r="6" spans="13:16" x14ac:dyDescent="0.25">
      <c r="M6" s="255"/>
      <c r="N6" s="255"/>
      <c r="O6" s="255"/>
      <c r="P6" s="255"/>
    </row>
    <row r="7" spans="13:16" x14ac:dyDescent="0.25">
      <c r="M7" s="255"/>
      <c r="N7" s="255"/>
      <c r="O7" s="255"/>
      <c r="P7" s="255"/>
    </row>
  </sheetData>
  <mergeCells count="1">
    <mergeCell ref="M4:P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Paste PFF data here</vt:lpstr>
      <vt:lpstr>Summary Statistics</vt:lpstr>
      <vt:lpstr>Chart Age</vt:lpstr>
      <vt:lpstr>Chart Households</vt:lpstr>
      <vt:lpstr>Chart Languages</vt:lpstr>
      <vt:lpstr>Chart Education</vt:lpstr>
      <vt:lpstr>Chart Workers by Industry</vt:lpstr>
      <vt:lpstr>Chart Income</vt:lpstr>
    </vt:vector>
  </TitlesOfParts>
  <Company>DCP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setup_1</dc:creator>
  <cp:lastModifiedBy>Kerry Gathers</cp:lastModifiedBy>
  <dcterms:created xsi:type="dcterms:W3CDTF">2018-09-04T12:34:40Z</dcterms:created>
  <dcterms:modified xsi:type="dcterms:W3CDTF">2018-11-26T14:58:34Z</dcterms:modified>
</cp:coreProperties>
</file>