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__CS325 - Analysis of Algorithms\project 1\"/>
    </mc:Choice>
  </mc:AlternateContent>
  <bookViews>
    <workbookView xWindow="-60" yWindow="60" windowWidth="18405" windowHeight="10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81" i="1" l="1"/>
  <c r="E280" i="1"/>
  <c r="E279" i="1"/>
  <c r="E278" i="1"/>
  <c r="E277" i="1"/>
  <c r="E276" i="1"/>
  <c r="E275" i="1"/>
  <c r="E274" i="1"/>
  <c r="E273" i="1"/>
  <c r="E272" i="1"/>
  <c r="D281" i="1"/>
  <c r="D280" i="1"/>
  <c r="D279" i="1"/>
  <c r="D278" i="1"/>
  <c r="D277" i="1"/>
  <c r="D276" i="1"/>
  <c r="D275" i="1"/>
  <c r="D274" i="1"/>
  <c r="D273" i="1"/>
  <c r="D272" i="1"/>
  <c r="B281" i="1"/>
  <c r="B280" i="1"/>
  <c r="B279" i="1"/>
  <c r="B278" i="1"/>
  <c r="B277" i="1"/>
  <c r="B276" i="1"/>
  <c r="B275" i="1"/>
  <c r="B274" i="1"/>
  <c r="B273" i="1"/>
  <c r="B272" i="1"/>
  <c r="A281" i="1"/>
  <c r="A280" i="1"/>
  <c r="A279" i="1"/>
  <c r="A278" i="1"/>
  <c r="A277" i="1"/>
  <c r="A276" i="1"/>
  <c r="A275" i="1"/>
  <c r="A274" i="1"/>
  <c r="A272" i="1"/>
  <c r="A273" i="1"/>
  <c r="E268" i="1"/>
  <c r="E267" i="1"/>
  <c r="E266" i="1"/>
  <c r="E265" i="1"/>
  <c r="E264" i="1"/>
  <c r="E263" i="1"/>
  <c r="E262" i="1"/>
  <c r="E261" i="1"/>
  <c r="E260" i="1"/>
  <c r="E259" i="1"/>
  <c r="D268" i="1"/>
  <c r="D267" i="1"/>
  <c r="D266" i="1"/>
  <c r="D265" i="1"/>
  <c r="D264" i="1"/>
  <c r="D263" i="1"/>
  <c r="D262" i="1"/>
  <c r="D261" i="1"/>
  <c r="D260" i="1"/>
  <c r="D259" i="1"/>
  <c r="A259" i="1"/>
  <c r="B268" i="1"/>
  <c r="B267" i="1"/>
  <c r="B266" i="1"/>
  <c r="B265" i="1"/>
  <c r="B264" i="1"/>
  <c r="B263" i="1"/>
  <c r="B262" i="1"/>
  <c r="B261" i="1"/>
  <c r="B260" i="1"/>
  <c r="B259" i="1"/>
  <c r="A268" i="1"/>
  <c r="A267" i="1"/>
  <c r="A266" i="1"/>
  <c r="A265" i="1"/>
  <c r="A264" i="1"/>
  <c r="A263" i="1"/>
  <c r="A262" i="1"/>
  <c r="A261" i="1"/>
  <c r="A260" i="1"/>
</calcChain>
</file>

<file path=xl/sharedStrings.xml><?xml version="1.0" encoding="utf-8"?>
<sst xmlns="http://schemas.openxmlformats.org/spreadsheetml/2006/main" count="29" uniqueCount="16">
  <si>
    <t>Input Size</t>
  </si>
  <si>
    <t>Average Times</t>
  </si>
  <si>
    <t>Project 1 - Experimental Analysis</t>
  </si>
  <si>
    <t>Project Group: Darnel Clayton, Rudy Gonzalez, Brad Parker</t>
  </si>
  <si>
    <t>Log - Log Plot</t>
  </si>
  <si>
    <t>Algorithm 1 Time</t>
  </si>
  <si>
    <t>Algorithm 2 Time</t>
  </si>
  <si>
    <t>Algorithm 3 Time</t>
  </si>
  <si>
    <t>Algorithm 4 Time</t>
  </si>
  <si>
    <t>Size(n)</t>
  </si>
  <si>
    <t>Avg Times</t>
  </si>
  <si>
    <t>Algorithm 1</t>
  </si>
  <si>
    <t>Algorithm 2</t>
  </si>
  <si>
    <t>Algorithm 3</t>
  </si>
  <si>
    <t>Algorithm 4</t>
  </si>
  <si>
    <t>Data Logartihm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</si>
</sst>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9" tint="-0.499984740745262"/>
      <name val="Arial"/>
      <family val="2"/>
    </font>
    <font>
      <sz val="12"/>
      <color rgb="FF002060"/>
      <name val="Arial"/>
      <family val="2"/>
    </font>
    <font>
      <b/>
      <sz val="12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5" fillId="0" borderId="0" xfId="0" applyFont="1"/>
    <xf numFmtId="165" fontId="4" fillId="0" borderId="1" xfId="0" applyNumberFormat="1" applyFont="1" applyBorder="1" applyAlignment="1">
      <alignment horizontal="right" wrapText="1"/>
    </xf>
    <xf numFmtId="0" fontId="6" fillId="0" borderId="0" xfId="0" applyFont="1"/>
    <xf numFmtId="0" fontId="7" fillId="0" borderId="2" xfId="0" applyFont="1" applyBorder="1" applyAlignment="1">
      <alignment horizontal="right"/>
    </xf>
    <xf numFmtId="0" fontId="8" fillId="0" borderId="2" xfId="0" applyFont="1" applyBorder="1"/>
    <xf numFmtId="165" fontId="4" fillId="0" borderId="2" xfId="0" applyNumberFormat="1" applyFont="1" applyBorder="1" applyAlignment="1">
      <alignment horizontal="right" wrapText="1"/>
    </xf>
    <xf numFmtId="165" fontId="4" fillId="0" borderId="2" xfId="0" applyNumberFormat="1" applyFont="1" applyBorder="1"/>
    <xf numFmtId="166" fontId="0" fillId="0" borderId="0" xfId="0" applyNumberFormat="1"/>
    <xf numFmtId="0" fontId="0" fillId="0" borderId="0" xfId="0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8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3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7247936092394804"/>
                  <c:y val="1.5283662854149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Sheet1!$C$35:$C$44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43216"/>
        <c:axId val="241349744"/>
      </c:scatterChart>
      <c:valAx>
        <c:axId val="24134321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9744"/>
        <c:crosses val="autoZero"/>
        <c:crossBetween val="midCat"/>
      </c:valAx>
      <c:valAx>
        <c:axId val="241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2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5498781413268727"/>
                  <c:y val="4.5319762571090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Sheet1!$C$80:$C$89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Sheet1!$D$80:$D$89</c:f>
              <c:numCache>
                <c:formatCode>0.0000</c:formatCode>
                <c:ptCount val="10"/>
                <c:pt idx="0">
                  <c:v>0.14980137348174999</c:v>
                </c:pt>
                <c:pt idx="1">
                  <c:v>0.59123957157134999</c:v>
                </c:pt>
                <c:pt idx="2">
                  <c:v>1.3631712436676</c:v>
                </c:pt>
                <c:pt idx="3">
                  <c:v>2.3918435811996401</c:v>
                </c:pt>
                <c:pt idx="4">
                  <c:v>3.78381640911102</c:v>
                </c:pt>
                <c:pt idx="5">
                  <c:v>5.3925208806991503</c:v>
                </c:pt>
                <c:pt idx="6">
                  <c:v>7.2912087202072096</c:v>
                </c:pt>
                <c:pt idx="7">
                  <c:v>9.5153646230697593</c:v>
                </c:pt>
                <c:pt idx="8">
                  <c:v>12.1277544260025</c:v>
                </c:pt>
                <c:pt idx="9">
                  <c:v>14.9287435293197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53008"/>
        <c:axId val="241351920"/>
      </c:scatterChart>
      <c:valAx>
        <c:axId val="24135300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1920"/>
        <c:crosses val="autoZero"/>
        <c:crossBetween val="midCat"/>
      </c:valAx>
      <c:valAx>
        <c:axId val="24135192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</a:t>
            </a:r>
            <a:r>
              <a:rPr lang="en-US" sz="1500"/>
              <a:t>N </a:t>
            </a:r>
            <a:r>
              <a:rPr lang="en-US" sz="1500" baseline="0"/>
              <a:t>log n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492536366759245"/>
                  <c:y val="2.1903248101276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Sheet1!$C$126:$C$135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Sheet1!$D$126:$D$135</c:f>
              <c:numCache>
                <c:formatCode>0.0000</c:formatCode>
                <c:ptCount val="10"/>
                <c:pt idx="0">
                  <c:v>0.63696053028106603</c:v>
                </c:pt>
                <c:pt idx="1">
                  <c:v>1.30299079418182</c:v>
                </c:pt>
                <c:pt idx="2">
                  <c:v>1.9801072359084999</c:v>
                </c:pt>
                <c:pt idx="3">
                  <c:v>2.6483353137969901</c:v>
                </c:pt>
                <c:pt idx="4">
                  <c:v>3.3874741315841601</c:v>
                </c:pt>
                <c:pt idx="5">
                  <c:v>4.0416463613510096</c:v>
                </c:pt>
                <c:pt idx="6">
                  <c:v>4.7328126192092803</c:v>
                </c:pt>
                <c:pt idx="7">
                  <c:v>5.4139649868011404</c:v>
                </c:pt>
                <c:pt idx="8">
                  <c:v>6.1112284183502199</c:v>
                </c:pt>
                <c:pt idx="9">
                  <c:v>6.8721181631088202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50288"/>
        <c:axId val="241346480"/>
      </c:scatterChart>
      <c:valAx>
        <c:axId val="241350288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6480"/>
        <c:crosses val="autoZero"/>
        <c:crossBetween val="midCat"/>
      </c:valAx>
      <c:valAx>
        <c:axId val="24134648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530410221983735"/>
                  <c:y val="-1.7138041802755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Sheet1!$C$172:$C$181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Sheet1!$D$172:$D$181</c:f>
              <c:numCache>
                <c:formatCode>0.0000</c:formatCode>
                <c:ptCount val="10"/>
                <c:pt idx="0">
                  <c:v>0.25738258361816402</c:v>
                </c:pt>
                <c:pt idx="1">
                  <c:v>0.53304800987243595</c:v>
                </c:pt>
                <c:pt idx="2">
                  <c:v>0.805363392829895</c:v>
                </c:pt>
                <c:pt idx="3">
                  <c:v>1.0600845098495399</c:v>
                </c:pt>
                <c:pt idx="4">
                  <c:v>1.2999391317367499</c:v>
                </c:pt>
                <c:pt idx="5">
                  <c:v>1.5357988119125301</c:v>
                </c:pt>
                <c:pt idx="6">
                  <c:v>1.8676990985870301</c:v>
                </c:pt>
                <c:pt idx="7">
                  <c:v>2.0316090345382598</c:v>
                </c:pt>
                <c:pt idx="8">
                  <c:v>2.41001198291778</c:v>
                </c:pt>
                <c:pt idx="9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2736"/>
        <c:axId val="414904640"/>
      </c:scatterChart>
      <c:valAx>
        <c:axId val="239472736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4640"/>
        <c:crosses val="autoZero"/>
        <c:crossBetween val="midCat"/>
      </c:valAx>
      <c:valAx>
        <c:axId val="41490464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Log-Log Plot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9822495362053467E-2"/>
          <c:y val="1.01275246416122E-2"/>
          <c:w val="0.76030309298666787"/>
          <c:h val="0.92184290587149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Sheet1!$C$184</c:f>
              <c:strCache>
                <c:ptCount val="1"/>
                <c:pt idx="0">
                  <c:v>Algorithm 1 Time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ot"/>
            <c:size val="7"/>
            <c:spPr>
              <a:solidFill>
                <a:srgbClr val="FFC000"/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Sheet1!$C$185:$C$212</c:f>
              <c:numCache>
                <c:formatCode>0.0000000</c:formatCode>
                <c:ptCount val="28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Sheet1!$D$184</c:f>
              <c:strCache>
                <c:ptCount val="1"/>
                <c:pt idx="0">
                  <c:v>Algorithm 2 Time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Sheet1!$D$185:$D$212</c:f>
              <c:numCache>
                <c:formatCode>General</c:formatCode>
                <c:ptCount val="28"/>
                <c:pt idx="9" formatCode="0.0000000">
                  <c:v>0.14980137348174999</c:v>
                </c:pt>
                <c:pt idx="10" formatCode="0.0000000">
                  <c:v>0.59123957157134999</c:v>
                </c:pt>
                <c:pt idx="11" formatCode="0.0000000">
                  <c:v>1.3631712436676</c:v>
                </c:pt>
                <c:pt idx="12" formatCode="0.0000000">
                  <c:v>2.3918435811996401</c:v>
                </c:pt>
                <c:pt idx="13" formatCode="0.0000000">
                  <c:v>3.78381640911102</c:v>
                </c:pt>
                <c:pt idx="14" formatCode="0.0000000">
                  <c:v>5.3925208806991503</c:v>
                </c:pt>
                <c:pt idx="15" formatCode="0.0000000">
                  <c:v>7.2912087202072096</c:v>
                </c:pt>
                <c:pt idx="16" formatCode="0.0000000">
                  <c:v>9.5153646230697593</c:v>
                </c:pt>
                <c:pt idx="17" formatCode="0.0000000">
                  <c:v>12.1277544260025</c:v>
                </c:pt>
                <c:pt idx="18" formatCode="0.0000000">
                  <c:v>14.9287435293197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Sheet1!$E$184</c:f>
              <c:strCache>
                <c:ptCount val="1"/>
                <c:pt idx="0">
                  <c:v>Algorithm 3 Time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plus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Sheet1!$E$185:$E$212</c:f>
              <c:numCache>
                <c:formatCode>0.0000000</c:formatCode>
                <c:ptCount val="28"/>
                <c:pt idx="18" formatCode="General">
                  <c:v>0.63696053028106603</c:v>
                </c:pt>
                <c:pt idx="19" formatCode="General">
                  <c:v>1.30299079418182</c:v>
                </c:pt>
                <c:pt idx="20" formatCode="General">
                  <c:v>1.9801072359084999</c:v>
                </c:pt>
                <c:pt idx="21" formatCode="General">
                  <c:v>2.6483353137969901</c:v>
                </c:pt>
                <c:pt idx="22" formatCode="General">
                  <c:v>3.3874741315841601</c:v>
                </c:pt>
                <c:pt idx="23" formatCode="General">
                  <c:v>4.0416463613510096</c:v>
                </c:pt>
                <c:pt idx="24" formatCode="General">
                  <c:v>4.7328126192092803</c:v>
                </c:pt>
                <c:pt idx="25" formatCode="General">
                  <c:v>5.4139649868011404</c:v>
                </c:pt>
                <c:pt idx="26" formatCode="General">
                  <c:v>6.1112284183502199</c:v>
                </c:pt>
                <c:pt idx="27" formatCode="General">
                  <c:v>6.8721181631088202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Sheet1!$F$184</c:f>
              <c:strCache>
                <c:ptCount val="1"/>
                <c:pt idx="0">
                  <c:v>Algorithm 4 Time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Sheet1!$F$185:$F$212</c:f>
              <c:numCache>
                <c:formatCode>General</c:formatCode>
                <c:ptCount val="28"/>
                <c:pt idx="18" formatCode="0.0000000">
                  <c:v>0.25738258361816402</c:v>
                </c:pt>
                <c:pt idx="19" formatCode="0.0000000">
                  <c:v>0.53304800987243595</c:v>
                </c:pt>
                <c:pt idx="20" formatCode="0.0000000">
                  <c:v>0.805363392829895</c:v>
                </c:pt>
                <c:pt idx="21" formatCode="0.0000000">
                  <c:v>1.0600845098495399</c:v>
                </c:pt>
                <c:pt idx="22" formatCode="0.0000000">
                  <c:v>1.2999391317367499</c:v>
                </c:pt>
                <c:pt idx="23" formatCode="0.0000000">
                  <c:v>1.5357988119125301</c:v>
                </c:pt>
                <c:pt idx="24" formatCode="0.0000000">
                  <c:v>1.8676990985870301</c:v>
                </c:pt>
                <c:pt idx="25" formatCode="0.0000000">
                  <c:v>2.0316090345382598</c:v>
                </c:pt>
                <c:pt idx="26" formatCode="0.0000000">
                  <c:v>2.41001198291778</c:v>
                </c:pt>
                <c:pt idx="27" formatCode="0.0000000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4432"/>
        <c:axId val="414910080"/>
      </c:scatterChart>
      <c:valAx>
        <c:axId val="4149144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910080"/>
        <c:crosses val="autoZero"/>
        <c:crossBetween val="midCat"/>
      </c:valAx>
      <c:valAx>
        <c:axId val="414910080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1491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95879323991974"/>
          <c:y val="0.75687898327805236"/>
          <c:w val="0.12403761506786962"/>
          <c:h val="0.13351476142941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Sheet1!$C$35:$C$44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ser>
          <c:idx val="1"/>
          <c:order val="1"/>
          <c:tx>
            <c:v>algorithm 2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75000"/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Sheet1!$C$80:$C$89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Sheet1!$D$80:$D$89</c:f>
              <c:numCache>
                <c:formatCode>0.0000</c:formatCode>
                <c:ptCount val="10"/>
                <c:pt idx="0">
                  <c:v>0.14980137348174999</c:v>
                </c:pt>
                <c:pt idx="1">
                  <c:v>0.59123957157134999</c:v>
                </c:pt>
                <c:pt idx="2">
                  <c:v>1.3631712436676</c:v>
                </c:pt>
                <c:pt idx="3">
                  <c:v>2.3918435811996401</c:v>
                </c:pt>
                <c:pt idx="4">
                  <c:v>3.78381640911102</c:v>
                </c:pt>
                <c:pt idx="5">
                  <c:v>5.3925208806991503</c:v>
                </c:pt>
                <c:pt idx="6">
                  <c:v>7.2912087202072096</c:v>
                </c:pt>
                <c:pt idx="7">
                  <c:v>9.5153646230697593</c:v>
                </c:pt>
                <c:pt idx="8">
                  <c:v>12.1277544260025</c:v>
                </c:pt>
                <c:pt idx="9">
                  <c:v>14.9287435293197</c:v>
                </c:pt>
              </c:numCache>
            </c:numRef>
          </c:yVal>
          <c:smooth val="0"/>
        </c:ser>
        <c:ser>
          <c:idx val="2"/>
          <c:order val="2"/>
          <c:tx>
            <c:v>algorithm 3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Sheet1!$C$126:$C$135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Sheet1!$D$126:$D$135</c:f>
              <c:numCache>
                <c:formatCode>0.0000</c:formatCode>
                <c:ptCount val="10"/>
                <c:pt idx="0">
                  <c:v>0.63696053028106603</c:v>
                </c:pt>
                <c:pt idx="1">
                  <c:v>1.30299079418182</c:v>
                </c:pt>
                <c:pt idx="2">
                  <c:v>1.9801072359084999</c:v>
                </c:pt>
                <c:pt idx="3">
                  <c:v>2.6483353137969901</c:v>
                </c:pt>
                <c:pt idx="4">
                  <c:v>3.3874741315841601</c:v>
                </c:pt>
                <c:pt idx="5">
                  <c:v>4.0416463613510096</c:v>
                </c:pt>
                <c:pt idx="6">
                  <c:v>4.7328126192092803</c:v>
                </c:pt>
                <c:pt idx="7">
                  <c:v>5.4139649868011404</c:v>
                </c:pt>
                <c:pt idx="8">
                  <c:v>6.1112284183502199</c:v>
                </c:pt>
                <c:pt idx="9">
                  <c:v>6.8721181631088202</c:v>
                </c:pt>
              </c:numCache>
            </c:numRef>
          </c:yVal>
          <c:smooth val="0"/>
        </c:ser>
        <c:ser>
          <c:idx val="3"/>
          <c:order val="3"/>
          <c:tx>
            <c:v>algorithm 4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00B05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Sheet1!$C$172:$C$181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Sheet1!$D$172:$D$181</c:f>
              <c:numCache>
                <c:formatCode>0.0000</c:formatCode>
                <c:ptCount val="10"/>
                <c:pt idx="0">
                  <c:v>0.25738258361816402</c:v>
                </c:pt>
                <c:pt idx="1">
                  <c:v>0.53304800987243595</c:v>
                </c:pt>
                <c:pt idx="2">
                  <c:v>0.805363392829895</c:v>
                </c:pt>
                <c:pt idx="3">
                  <c:v>1.0600845098495399</c:v>
                </c:pt>
                <c:pt idx="4">
                  <c:v>1.2999391317367499</c:v>
                </c:pt>
                <c:pt idx="5">
                  <c:v>1.5357988119125301</c:v>
                </c:pt>
                <c:pt idx="6">
                  <c:v>1.8676990985870301</c:v>
                </c:pt>
                <c:pt idx="7">
                  <c:v>2.0316090345382598</c:v>
                </c:pt>
                <c:pt idx="8">
                  <c:v>2.41001198291778</c:v>
                </c:pt>
                <c:pt idx="9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08992"/>
        <c:axId val="414909536"/>
      </c:scatterChart>
      <c:valAx>
        <c:axId val="414908992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9536"/>
        <c:crosses val="autoZero"/>
        <c:crossBetween val="midCat"/>
      </c:valAx>
      <c:valAx>
        <c:axId val="414909536"/>
        <c:scaling>
          <c:logBase val="10"/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3</xdr:row>
      <xdr:rowOff>59531</xdr:rowOff>
    </xdr:from>
    <xdr:to>
      <xdr:col>6</xdr:col>
      <xdr:colOff>561976</xdr:colOff>
      <xdr:row>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166688</xdr:colOff>
      <xdr:row>48</xdr:row>
      <xdr:rowOff>59531</xdr:rowOff>
    </xdr:from>
    <xdr:to>
      <xdr:col>6</xdr:col>
      <xdr:colOff>561976</xdr:colOff>
      <xdr:row>76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166688</xdr:colOff>
      <xdr:row>94</xdr:row>
      <xdr:rowOff>59531</xdr:rowOff>
    </xdr:from>
    <xdr:to>
      <xdr:col>6</xdr:col>
      <xdr:colOff>561976</xdr:colOff>
      <xdr:row>122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166688</xdr:colOff>
      <xdr:row>140</xdr:row>
      <xdr:rowOff>59531</xdr:rowOff>
    </xdr:from>
    <xdr:to>
      <xdr:col>6</xdr:col>
      <xdr:colOff>561976</xdr:colOff>
      <xdr:row>168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84665</xdr:colOff>
      <xdr:row>182</xdr:row>
      <xdr:rowOff>30688</xdr:rowOff>
    </xdr:from>
    <xdr:to>
      <xdr:col>9</xdr:col>
      <xdr:colOff>243417</xdr:colOff>
      <xdr:row>218</xdr:row>
      <xdr:rowOff>52916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223</xdr:row>
      <xdr:rowOff>0</xdr:rowOff>
    </xdr:from>
    <xdr:to>
      <xdr:col>6</xdr:col>
      <xdr:colOff>395288</xdr:colOff>
      <xdr:row>252</xdr:row>
      <xdr:rowOff>84666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topLeftCell="A213" zoomScale="85" zoomScaleNormal="85" workbookViewId="0">
      <selection activeCell="D272" sqref="D272:D281"/>
    </sheetView>
  </sheetViews>
  <sheetFormatPr defaultColWidth="16.85546875" defaultRowHeight="15" x14ac:dyDescent="0.25"/>
  <sheetData>
    <row r="1" spans="1:4" ht="23.25" x14ac:dyDescent="0.35">
      <c r="A1" s="9" t="s">
        <v>2</v>
      </c>
    </row>
    <row r="2" spans="1:4" ht="15.75" x14ac:dyDescent="0.25">
      <c r="A2" s="7" t="s">
        <v>3</v>
      </c>
    </row>
    <row r="3" spans="1:4" ht="15.75" x14ac:dyDescent="0.25">
      <c r="A3" s="7"/>
    </row>
    <row r="4" spans="1:4" ht="15.75" x14ac:dyDescent="0.25">
      <c r="A4" s="7"/>
    </row>
    <row r="6" spans="1:4" x14ac:dyDescent="0.25">
      <c r="C6" s="3"/>
      <c r="D6" s="3"/>
    </row>
    <row r="7" spans="1:4" x14ac:dyDescent="0.25">
      <c r="C7" s="4"/>
      <c r="D7" s="4"/>
    </row>
    <row r="8" spans="1:4" x14ac:dyDescent="0.25">
      <c r="C8" s="4"/>
      <c r="D8" s="4"/>
    </row>
    <row r="9" spans="1:4" x14ac:dyDescent="0.25">
      <c r="C9" s="4"/>
      <c r="D9" s="4"/>
    </row>
    <row r="10" spans="1:4" x14ac:dyDescent="0.25">
      <c r="C10" s="4"/>
      <c r="D10" s="4"/>
    </row>
    <row r="11" spans="1:4" x14ac:dyDescent="0.25">
      <c r="C11" s="4"/>
      <c r="D11" s="4"/>
    </row>
    <row r="12" spans="1:4" x14ac:dyDescent="0.25">
      <c r="C12" s="4"/>
      <c r="D12" s="4"/>
    </row>
    <row r="13" spans="1:4" x14ac:dyDescent="0.25">
      <c r="C13" s="4"/>
      <c r="D13" s="4"/>
    </row>
    <row r="14" spans="1:4" x14ac:dyDescent="0.25">
      <c r="C14" s="4"/>
      <c r="D14" s="4"/>
    </row>
    <row r="15" spans="1:4" x14ac:dyDescent="0.25">
      <c r="C15" s="4"/>
      <c r="D15" s="4"/>
    </row>
    <row r="16" spans="1:4" x14ac:dyDescent="0.25">
      <c r="C16" s="5"/>
      <c r="D16" s="5"/>
    </row>
    <row r="17" spans="1:11" ht="15.75" thickBot="1" x14ac:dyDescent="0.3">
      <c r="A17" s="2"/>
      <c r="C17" s="5"/>
      <c r="D17" s="5"/>
    </row>
    <row r="18" spans="1:11" ht="16.5" thickBot="1" x14ac:dyDescent="0.3">
      <c r="A18" s="2"/>
      <c r="B18" s="8"/>
      <c r="C18" s="5"/>
      <c r="D18" s="5"/>
    </row>
    <row r="19" spans="1:11" ht="16.5" thickBot="1" x14ac:dyDescent="0.3">
      <c r="A19" s="2"/>
      <c r="B19" s="8"/>
      <c r="C19" s="6"/>
      <c r="D19" s="5"/>
    </row>
    <row r="20" spans="1:11" x14ac:dyDescent="0.25">
      <c r="A20" s="2"/>
      <c r="C20" s="6"/>
      <c r="D20" s="5"/>
    </row>
    <row r="21" spans="1:11" x14ac:dyDescent="0.25">
      <c r="A21" s="2"/>
      <c r="C21" s="6"/>
      <c r="D21" s="5"/>
    </row>
    <row r="22" spans="1:11" x14ac:dyDescent="0.25">
      <c r="A22" s="2"/>
      <c r="C22" s="6"/>
      <c r="D22" s="5"/>
    </row>
    <row r="23" spans="1:11" x14ac:dyDescent="0.25">
      <c r="A23" s="2"/>
      <c r="C23" s="6"/>
      <c r="D23" s="5"/>
    </row>
    <row r="24" spans="1:11" x14ac:dyDescent="0.25">
      <c r="A24" s="2"/>
      <c r="C24" s="6"/>
      <c r="D24" s="5"/>
    </row>
    <row r="25" spans="1:1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</row>
    <row r="34" spans="1:4" ht="15.75" x14ac:dyDescent="0.25">
      <c r="C34" s="10" t="s">
        <v>0</v>
      </c>
      <c r="D34" s="10" t="s">
        <v>1</v>
      </c>
    </row>
    <row r="35" spans="1:4" ht="15.75" x14ac:dyDescent="0.25">
      <c r="C35" s="11">
        <v>100</v>
      </c>
      <c r="D35" s="12">
        <v>2.9040408134460401E-2</v>
      </c>
    </row>
    <row r="36" spans="1:4" ht="15.75" x14ac:dyDescent="0.25">
      <c r="C36" s="11">
        <v>200</v>
      </c>
      <c r="D36" s="12">
        <v>0.21246006488800001</v>
      </c>
    </row>
    <row r="37" spans="1:4" ht="15.75" x14ac:dyDescent="0.25">
      <c r="C37" s="11">
        <v>300</v>
      </c>
      <c r="D37" s="12">
        <v>0.70382559299468905</v>
      </c>
    </row>
    <row r="38" spans="1:4" ht="15.75" x14ac:dyDescent="0.25">
      <c r="C38" s="11">
        <v>400</v>
      </c>
      <c r="D38" s="12">
        <v>1.7121263504028299</v>
      </c>
    </row>
    <row r="39" spans="1:4" ht="15.75" x14ac:dyDescent="0.25">
      <c r="C39" s="11">
        <v>500</v>
      </c>
      <c r="D39" s="12">
        <v>3.41208438873291</v>
      </c>
    </row>
    <row r="40" spans="1:4" ht="15.75" x14ac:dyDescent="0.25">
      <c r="C40" s="11">
        <v>600</v>
      </c>
      <c r="D40" s="12">
        <v>5.9285577535629201</v>
      </c>
    </row>
    <row r="41" spans="1:4" ht="15.75" x14ac:dyDescent="0.25">
      <c r="C41" s="11">
        <v>700</v>
      </c>
      <c r="D41" s="12">
        <v>9.5556417942047105</v>
      </c>
    </row>
    <row r="42" spans="1:4" ht="15.75" x14ac:dyDescent="0.25">
      <c r="C42" s="11">
        <v>800</v>
      </c>
      <c r="D42" s="12">
        <v>14.3401399135589</v>
      </c>
    </row>
    <row r="43" spans="1:4" ht="15.75" x14ac:dyDescent="0.25">
      <c r="C43" s="11">
        <v>900</v>
      </c>
      <c r="D43" s="12">
        <v>20.328822016716</v>
      </c>
    </row>
    <row r="44" spans="1:4" ht="15.75" x14ac:dyDescent="0.25">
      <c r="C44" s="11">
        <v>1000</v>
      </c>
      <c r="D44" s="13">
        <v>28.081754541397</v>
      </c>
    </row>
    <row r="48" spans="1:4" ht="15.75" x14ac:dyDescent="0.25">
      <c r="A48" s="7"/>
    </row>
    <row r="49" spans="1:4" ht="15.75" x14ac:dyDescent="0.25">
      <c r="A49" s="7"/>
    </row>
    <row r="51" spans="1:4" x14ac:dyDescent="0.25">
      <c r="C51" s="3"/>
      <c r="D51" s="3"/>
    </row>
    <row r="52" spans="1:4" x14ac:dyDescent="0.25">
      <c r="C52" s="4"/>
      <c r="D52" s="4"/>
    </row>
    <row r="53" spans="1:4" x14ac:dyDescent="0.25">
      <c r="C53" s="4"/>
      <c r="D53" s="4"/>
    </row>
    <row r="54" spans="1:4" x14ac:dyDescent="0.25">
      <c r="C54" s="4"/>
      <c r="D54" s="4"/>
    </row>
    <row r="55" spans="1:4" x14ac:dyDescent="0.25">
      <c r="C55" s="4"/>
      <c r="D55" s="4"/>
    </row>
    <row r="56" spans="1:4" x14ac:dyDescent="0.25">
      <c r="C56" s="4"/>
      <c r="D56" s="4"/>
    </row>
    <row r="57" spans="1:4" x14ac:dyDescent="0.25">
      <c r="C57" s="4"/>
      <c r="D57" s="4"/>
    </row>
    <row r="58" spans="1:4" x14ac:dyDescent="0.25">
      <c r="C58" s="4"/>
      <c r="D58" s="4"/>
    </row>
    <row r="59" spans="1:4" x14ac:dyDescent="0.25">
      <c r="C59" s="4"/>
      <c r="D59" s="4"/>
    </row>
    <row r="60" spans="1:4" x14ac:dyDescent="0.25">
      <c r="C60" s="4"/>
      <c r="D60" s="4"/>
    </row>
    <row r="61" spans="1:4" x14ac:dyDescent="0.25">
      <c r="C61" s="5"/>
      <c r="D61" s="5"/>
    </row>
    <row r="62" spans="1:4" ht="15.75" thickBot="1" x14ac:dyDescent="0.3">
      <c r="A62" s="2"/>
      <c r="C62" s="5"/>
      <c r="D62" s="5"/>
    </row>
    <row r="63" spans="1:4" ht="16.5" thickBot="1" x14ac:dyDescent="0.3">
      <c r="A63" s="2"/>
      <c r="B63" s="8"/>
      <c r="C63" s="5"/>
      <c r="D63" s="5"/>
    </row>
    <row r="64" spans="1:4" ht="16.5" thickBot="1" x14ac:dyDescent="0.3">
      <c r="A64" s="2"/>
      <c r="B64" s="8"/>
      <c r="C64" s="6"/>
      <c r="D64" s="5"/>
    </row>
    <row r="65" spans="1:7" x14ac:dyDescent="0.25">
      <c r="A65" s="2"/>
      <c r="C65" s="6"/>
      <c r="D65" s="5"/>
    </row>
    <row r="66" spans="1:7" x14ac:dyDescent="0.25">
      <c r="A66" s="2"/>
      <c r="C66" s="6"/>
      <c r="D66" s="5"/>
    </row>
    <row r="67" spans="1:7" x14ac:dyDescent="0.25">
      <c r="A67" s="2"/>
      <c r="C67" s="6"/>
      <c r="D67" s="5"/>
    </row>
    <row r="68" spans="1:7" x14ac:dyDescent="0.25">
      <c r="A68" s="2"/>
      <c r="C68" s="6"/>
      <c r="D68" s="5"/>
    </row>
    <row r="69" spans="1:7" x14ac:dyDescent="0.25">
      <c r="A69" s="2"/>
      <c r="C69" s="6"/>
      <c r="D69" s="5"/>
    </row>
    <row r="70" spans="1:7" x14ac:dyDescent="0.25">
      <c r="A70" s="2"/>
      <c r="B70" s="1"/>
      <c r="C70" s="1"/>
      <c r="D70" s="1"/>
      <c r="E70" s="1"/>
      <c r="F70" s="1"/>
      <c r="G70" s="1"/>
    </row>
    <row r="79" spans="1:7" ht="15.75" x14ac:dyDescent="0.25">
      <c r="C79" s="10" t="s">
        <v>0</v>
      </c>
      <c r="D79" s="10" t="s">
        <v>1</v>
      </c>
    </row>
    <row r="80" spans="1:7" ht="15.75" x14ac:dyDescent="0.25">
      <c r="C80" s="11">
        <v>1000</v>
      </c>
      <c r="D80" s="12">
        <v>0.14980137348174999</v>
      </c>
    </row>
    <row r="81" spans="1:4" ht="15.75" x14ac:dyDescent="0.25">
      <c r="C81" s="11">
        <v>2000</v>
      </c>
      <c r="D81" s="12">
        <v>0.59123957157134999</v>
      </c>
    </row>
    <row r="82" spans="1:4" ht="15.75" x14ac:dyDescent="0.25">
      <c r="C82" s="11">
        <v>3000</v>
      </c>
      <c r="D82" s="12">
        <v>1.3631712436676</v>
      </c>
    </row>
    <row r="83" spans="1:4" ht="15.75" x14ac:dyDescent="0.25">
      <c r="C83" s="11">
        <v>4000</v>
      </c>
      <c r="D83" s="12">
        <v>2.3918435811996401</v>
      </c>
    </row>
    <row r="84" spans="1:4" ht="15.75" x14ac:dyDescent="0.25">
      <c r="C84" s="11">
        <v>5000</v>
      </c>
      <c r="D84" s="12">
        <v>3.78381640911102</v>
      </c>
    </row>
    <row r="85" spans="1:4" ht="15.75" x14ac:dyDescent="0.25">
      <c r="C85" s="11">
        <v>6000</v>
      </c>
      <c r="D85" s="12">
        <v>5.3925208806991503</v>
      </c>
    </row>
    <row r="86" spans="1:4" ht="15.75" x14ac:dyDescent="0.25">
      <c r="C86" s="11">
        <v>7000</v>
      </c>
      <c r="D86" s="12">
        <v>7.2912087202072096</v>
      </c>
    </row>
    <row r="87" spans="1:4" ht="15.75" x14ac:dyDescent="0.25">
      <c r="C87" s="11">
        <v>8000</v>
      </c>
      <c r="D87" s="12">
        <v>9.5153646230697593</v>
      </c>
    </row>
    <row r="88" spans="1:4" ht="15.75" x14ac:dyDescent="0.25">
      <c r="C88" s="11">
        <v>9000</v>
      </c>
      <c r="D88" s="12">
        <v>12.1277544260025</v>
      </c>
    </row>
    <row r="89" spans="1:4" ht="15.75" x14ac:dyDescent="0.25">
      <c r="C89" s="11">
        <v>10000</v>
      </c>
      <c r="D89" s="13">
        <v>14.9287435293197</v>
      </c>
    </row>
    <row r="94" spans="1:4" ht="15.75" x14ac:dyDescent="0.25">
      <c r="A94" s="7"/>
    </row>
    <row r="95" spans="1:4" ht="15.75" x14ac:dyDescent="0.25">
      <c r="A95" s="7"/>
    </row>
    <row r="97" spans="1:4" x14ac:dyDescent="0.25">
      <c r="C97" s="3"/>
      <c r="D97" s="3"/>
    </row>
    <row r="98" spans="1:4" x14ac:dyDescent="0.25">
      <c r="C98" s="4"/>
      <c r="D98" s="4"/>
    </row>
    <row r="99" spans="1:4" x14ac:dyDescent="0.25">
      <c r="C99" s="4"/>
      <c r="D99" s="4"/>
    </row>
    <row r="100" spans="1:4" x14ac:dyDescent="0.25">
      <c r="C100" s="4"/>
      <c r="D100" s="4"/>
    </row>
    <row r="101" spans="1:4" x14ac:dyDescent="0.25">
      <c r="C101" s="4"/>
      <c r="D101" s="4"/>
    </row>
    <row r="102" spans="1:4" x14ac:dyDescent="0.25">
      <c r="C102" s="4"/>
      <c r="D102" s="4"/>
    </row>
    <row r="103" spans="1:4" x14ac:dyDescent="0.25">
      <c r="C103" s="4"/>
      <c r="D103" s="4"/>
    </row>
    <row r="104" spans="1:4" x14ac:dyDescent="0.25">
      <c r="C104" s="4"/>
      <c r="D104" s="4"/>
    </row>
    <row r="105" spans="1:4" x14ac:dyDescent="0.25">
      <c r="C105" s="4"/>
      <c r="D105" s="4"/>
    </row>
    <row r="106" spans="1:4" x14ac:dyDescent="0.25">
      <c r="C106" s="4"/>
      <c r="D106" s="4"/>
    </row>
    <row r="107" spans="1:4" x14ac:dyDescent="0.25">
      <c r="C107" s="5"/>
      <c r="D107" s="5"/>
    </row>
    <row r="108" spans="1:4" ht="15.75" thickBot="1" x14ac:dyDescent="0.3">
      <c r="A108" s="2"/>
      <c r="C108" s="5"/>
      <c r="D108" s="5"/>
    </row>
    <row r="109" spans="1:4" ht="16.5" thickBot="1" x14ac:dyDescent="0.3">
      <c r="A109" s="2"/>
      <c r="B109" s="8"/>
      <c r="C109" s="5"/>
      <c r="D109" s="5"/>
    </row>
    <row r="110" spans="1:4" ht="16.5" thickBot="1" x14ac:dyDescent="0.3">
      <c r="A110" s="2"/>
      <c r="B110" s="8"/>
      <c r="C110" s="6"/>
      <c r="D110" s="5"/>
    </row>
    <row r="111" spans="1:4" x14ac:dyDescent="0.25">
      <c r="A111" s="2"/>
      <c r="C111" s="6"/>
      <c r="D111" s="5"/>
    </row>
    <row r="112" spans="1:4" x14ac:dyDescent="0.25">
      <c r="A112" s="2"/>
      <c r="C112" s="6"/>
      <c r="D112" s="5"/>
    </row>
    <row r="113" spans="1:7" x14ac:dyDescent="0.25">
      <c r="A113" s="2"/>
      <c r="C113" s="6"/>
      <c r="D113" s="5"/>
    </row>
    <row r="114" spans="1:7" x14ac:dyDescent="0.25">
      <c r="A114" s="2"/>
      <c r="C114" s="6"/>
      <c r="D114" s="5"/>
    </row>
    <row r="115" spans="1:7" x14ac:dyDescent="0.25">
      <c r="A115" s="2"/>
      <c r="C115" s="6"/>
      <c r="D115" s="5"/>
    </row>
    <row r="116" spans="1:7" x14ac:dyDescent="0.25">
      <c r="A116" s="2"/>
      <c r="B116" s="1"/>
      <c r="C116" s="1"/>
      <c r="D116" s="1"/>
      <c r="E116" s="1"/>
      <c r="F116" s="1"/>
      <c r="G116" s="1"/>
    </row>
    <row r="125" spans="1:7" ht="15.75" x14ac:dyDescent="0.25">
      <c r="C125" s="10" t="s">
        <v>0</v>
      </c>
      <c r="D125" s="10" t="s">
        <v>1</v>
      </c>
    </row>
    <row r="126" spans="1:7" ht="15.75" x14ac:dyDescent="0.25">
      <c r="C126" s="11">
        <v>100000</v>
      </c>
      <c r="D126" s="12">
        <v>0.63696053028106603</v>
      </c>
    </row>
    <row r="127" spans="1:7" ht="15.75" x14ac:dyDescent="0.25">
      <c r="C127" s="11">
        <v>200000</v>
      </c>
      <c r="D127" s="12">
        <v>1.30299079418182</v>
      </c>
    </row>
    <row r="128" spans="1:7" ht="15.75" x14ac:dyDescent="0.25">
      <c r="C128" s="11">
        <v>300000</v>
      </c>
      <c r="D128" s="12">
        <v>1.9801072359084999</v>
      </c>
    </row>
    <row r="129" spans="1:4" ht="15.75" x14ac:dyDescent="0.25">
      <c r="C129" s="11">
        <v>400000</v>
      </c>
      <c r="D129" s="12">
        <v>2.6483353137969901</v>
      </c>
    </row>
    <row r="130" spans="1:4" ht="15.75" x14ac:dyDescent="0.25">
      <c r="C130" s="11">
        <v>500000</v>
      </c>
      <c r="D130" s="12">
        <v>3.3874741315841601</v>
      </c>
    </row>
    <row r="131" spans="1:4" ht="15.75" x14ac:dyDescent="0.25">
      <c r="C131" s="11">
        <v>600000</v>
      </c>
      <c r="D131" s="12">
        <v>4.0416463613510096</v>
      </c>
    </row>
    <row r="132" spans="1:4" ht="15.75" x14ac:dyDescent="0.25">
      <c r="C132" s="11">
        <v>700000</v>
      </c>
      <c r="D132" s="12">
        <v>4.7328126192092803</v>
      </c>
    </row>
    <row r="133" spans="1:4" ht="15.75" x14ac:dyDescent="0.25">
      <c r="C133" s="11">
        <v>800000</v>
      </c>
      <c r="D133" s="12">
        <v>5.4139649868011404</v>
      </c>
    </row>
    <row r="134" spans="1:4" ht="15.75" x14ac:dyDescent="0.25">
      <c r="C134" s="11">
        <v>900000</v>
      </c>
      <c r="D134" s="12">
        <v>6.1112284183502199</v>
      </c>
    </row>
    <row r="135" spans="1:4" ht="15.75" x14ac:dyDescent="0.25">
      <c r="C135" s="11">
        <v>1000000</v>
      </c>
      <c r="D135" s="13">
        <v>6.8721181631088202</v>
      </c>
    </row>
    <row r="140" spans="1:4" ht="15.75" x14ac:dyDescent="0.25">
      <c r="A140" s="7"/>
    </row>
    <row r="141" spans="1:4" ht="15.75" x14ac:dyDescent="0.25">
      <c r="A141" s="7"/>
    </row>
    <row r="143" spans="1:4" x14ac:dyDescent="0.25">
      <c r="C143" s="3"/>
      <c r="D143" s="3"/>
    </row>
    <row r="144" spans="1:4" x14ac:dyDescent="0.25">
      <c r="C144" s="4"/>
      <c r="D144" s="4"/>
    </row>
    <row r="145" spans="1:4" x14ac:dyDescent="0.25">
      <c r="C145" s="4"/>
      <c r="D145" s="4"/>
    </row>
    <row r="146" spans="1:4" x14ac:dyDescent="0.25">
      <c r="C146" s="4"/>
      <c r="D146" s="4"/>
    </row>
    <row r="147" spans="1:4" x14ac:dyDescent="0.25">
      <c r="C147" s="4"/>
      <c r="D147" s="4"/>
    </row>
    <row r="148" spans="1:4" x14ac:dyDescent="0.25">
      <c r="C148" s="4"/>
      <c r="D148" s="4"/>
    </row>
    <row r="149" spans="1:4" x14ac:dyDescent="0.25">
      <c r="C149" s="4"/>
      <c r="D149" s="4"/>
    </row>
    <row r="150" spans="1:4" x14ac:dyDescent="0.25">
      <c r="C150" s="4"/>
      <c r="D150" s="4"/>
    </row>
    <row r="151" spans="1:4" x14ac:dyDescent="0.25">
      <c r="C151" s="4"/>
      <c r="D151" s="4"/>
    </row>
    <row r="152" spans="1:4" x14ac:dyDescent="0.25">
      <c r="C152" s="4"/>
      <c r="D152" s="4"/>
    </row>
    <row r="153" spans="1:4" x14ac:dyDescent="0.25">
      <c r="C153" s="5"/>
      <c r="D153" s="5"/>
    </row>
    <row r="154" spans="1:4" ht="15.75" thickBot="1" x14ac:dyDescent="0.3">
      <c r="A154" s="2"/>
      <c r="C154" s="5"/>
      <c r="D154" s="5"/>
    </row>
    <row r="155" spans="1:4" ht="16.5" thickBot="1" x14ac:dyDescent="0.3">
      <c r="A155" s="2"/>
      <c r="B155" s="8"/>
      <c r="C155" s="5"/>
      <c r="D155" s="5"/>
    </row>
    <row r="156" spans="1:4" ht="16.5" thickBot="1" x14ac:dyDescent="0.3">
      <c r="A156" s="2"/>
      <c r="B156" s="8"/>
      <c r="C156" s="6"/>
      <c r="D156" s="5"/>
    </row>
    <row r="157" spans="1:4" x14ac:dyDescent="0.25">
      <c r="A157" s="2"/>
      <c r="C157" s="6"/>
      <c r="D157" s="5"/>
    </row>
    <row r="158" spans="1:4" x14ac:dyDescent="0.25">
      <c r="A158" s="2"/>
      <c r="C158" s="6"/>
      <c r="D158" s="5"/>
    </row>
    <row r="159" spans="1:4" x14ac:dyDescent="0.25">
      <c r="A159" s="2"/>
      <c r="C159" s="6"/>
      <c r="D159" s="5"/>
    </row>
    <row r="160" spans="1:4" x14ac:dyDescent="0.25">
      <c r="A160" s="2"/>
      <c r="C160" s="6"/>
      <c r="D160" s="5"/>
    </row>
    <row r="161" spans="1:7" x14ac:dyDescent="0.25">
      <c r="A161" s="2"/>
      <c r="C161" s="6"/>
      <c r="D161" s="5"/>
    </row>
    <row r="162" spans="1:7" x14ac:dyDescent="0.25">
      <c r="A162" s="2"/>
      <c r="B162" s="1"/>
      <c r="C162" s="1"/>
      <c r="D162" s="1"/>
      <c r="E162" s="1"/>
      <c r="F162" s="1"/>
      <c r="G162" s="1"/>
    </row>
    <row r="171" spans="1:7" ht="15.75" x14ac:dyDescent="0.25">
      <c r="C171" s="10" t="s">
        <v>0</v>
      </c>
      <c r="D171" s="10" t="s">
        <v>1</v>
      </c>
    </row>
    <row r="172" spans="1:7" ht="15.75" x14ac:dyDescent="0.25">
      <c r="C172" s="11">
        <v>1000000</v>
      </c>
      <c r="D172" s="12">
        <v>0.25738258361816402</v>
      </c>
    </row>
    <row r="173" spans="1:7" ht="15.75" x14ac:dyDescent="0.25">
      <c r="C173" s="11">
        <v>2000000</v>
      </c>
      <c r="D173" s="12">
        <v>0.53304800987243595</v>
      </c>
    </row>
    <row r="174" spans="1:7" ht="15.75" x14ac:dyDescent="0.25">
      <c r="C174" s="11">
        <v>3000000</v>
      </c>
      <c r="D174" s="12">
        <v>0.805363392829895</v>
      </c>
    </row>
    <row r="175" spans="1:7" ht="15.75" x14ac:dyDescent="0.25">
      <c r="C175" s="11">
        <v>4000000</v>
      </c>
      <c r="D175" s="12">
        <v>1.0600845098495399</v>
      </c>
    </row>
    <row r="176" spans="1:7" ht="15.75" x14ac:dyDescent="0.25">
      <c r="C176" s="11">
        <v>5000000</v>
      </c>
      <c r="D176" s="12">
        <v>1.2999391317367499</v>
      </c>
    </row>
    <row r="177" spans="1:8" ht="15.75" x14ac:dyDescent="0.25">
      <c r="C177" s="11">
        <v>6000000</v>
      </c>
      <c r="D177" s="12">
        <v>1.5357988119125301</v>
      </c>
    </row>
    <row r="178" spans="1:8" ht="15.75" x14ac:dyDescent="0.25">
      <c r="C178" s="11">
        <v>7000000</v>
      </c>
      <c r="D178" s="12">
        <v>1.8676990985870301</v>
      </c>
    </row>
    <row r="179" spans="1:8" ht="15.75" x14ac:dyDescent="0.25">
      <c r="C179" s="11">
        <v>8000000</v>
      </c>
      <c r="D179" s="12">
        <v>2.0316090345382598</v>
      </c>
    </row>
    <row r="180" spans="1:8" ht="15.75" x14ac:dyDescent="0.25">
      <c r="C180" s="11">
        <v>9000000</v>
      </c>
      <c r="D180" s="12">
        <v>2.41001198291778</v>
      </c>
    </row>
    <row r="181" spans="1:8" ht="15.75" x14ac:dyDescent="0.25">
      <c r="C181" s="11">
        <v>10000000</v>
      </c>
      <c r="D181" s="13">
        <v>2.7088038444519</v>
      </c>
    </row>
    <row r="184" spans="1:8" x14ac:dyDescent="0.25">
      <c r="A184" t="s">
        <v>4</v>
      </c>
      <c r="B184" s="15" t="s">
        <v>9</v>
      </c>
      <c r="C184" s="15" t="s">
        <v>5</v>
      </c>
      <c r="D184" s="15" t="s">
        <v>6</v>
      </c>
      <c r="E184" s="15" t="s">
        <v>7</v>
      </c>
      <c r="F184" s="15" t="s">
        <v>8</v>
      </c>
      <c r="G184" s="15"/>
      <c r="H184" s="15"/>
    </row>
    <row r="185" spans="1:8" x14ac:dyDescent="0.25">
      <c r="B185">
        <v>100</v>
      </c>
      <c r="C185" s="14">
        <v>2.9040408134460401E-2</v>
      </c>
      <c r="E185" s="14"/>
      <c r="G185" s="14"/>
    </row>
    <row r="186" spans="1:8" x14ac:dyDescent="0.25">
      <c r="B186">
        <v>200</v>
      </c>
      <c r="C186" s="14">
        <v>0.21246006488800001</v>
      </c>
      <c r="E186" s="14"/>
      <c r="G186" s="14"/>
    </row>
    <row r="187" spans="1:8" x14ac:dyDescent="0.25">
      <c r="B187">
        <v>300</v>
      </c>
      <c r="C187" s="14">
        <v>0.70382559299468905</v>
      </c>
      <c r="E187" s="14"/>
      <c r="G187" s="14"/>
    </row>
    <row r="188" spans="1:8" x14ac:dyDescent="0.25">
      <c r="B188">
        <v>400</v>
      </c>
      <c r="C188" s="14">
        <v>1.7121263504028299</v>
      </c>
      <c r="E188" s="14"/>
      <c r="G188" s="14"/>
    </row>
    <row r="189" spans="1:8" x14ac:dyDescent="0.25">
      <c r="B189">
        <v>500</v>
      </c>
      <c r="C189" s="14">
        <v>3.41208438873291</v>
      </c>
      <c r="E189" s="14"/>
      <c r="G189" s="14"/>
    </row>
    <row r="190" spans="1:8" x14ac:dyDescent="0.25">
      <c r="B190">
        <v>600</v>
      </c>
      <c r="C190" s="14">
        <v>5.9285577535629201</v>
      </c>
      <c r="E190" s="14"/>
      <c r="G190" s="14"/>
    </row>
    <row r="191" spans="1:8" x14ac:dyDescent="0.25">
      <c r="B191">
        <v>700</v>
      </c>
      <c r="C191" s="14">
        <v>9.5556417942047105</v>
      </c>
      <c r="E191" s="14"/>
      <c r="G191" s="14"/>
    </row>
    <row r="192" spans="1:8" x14ac:dyDescent="0.25">
      <c r="B192">
        <v>800</v>
      </c>
      <c r="C192" s="14">
        <v>14.3401399135589</v>
      </c>
      <c r="E192" s="14"/>
      <c r="G192" s="14"/>
    </row>
    <row r="193" spans="2:7" x14ac:dyDescent="0.25">
      <c r="B193">
        <v>900</v>
      </c>
      <c r="C193" s="14">
        <v>20.328822016716</v>
      </c>
      <c r="E193" s="14"/>
      <c r="G193" s="14"/>
    </row>
    <row r="194" spans="2:7" x14ac:dyDescent="0.25">
      <c r="B194">
        <v>1000</v>
      </c>
      <c r="C194" s="14">
        <v>28.081754541397</v>
      </c>
      <c r="D194" s="14">
        <v>0.14980137348174999</v>
      </c>
      <c r="E194" s="14"/>
      <c r="G194" s="14"/>
    </row>
    <row r="195" spans="2:7" x14ac:dyDescent="0.25">
      <c r="B195">
        <v>2000</v>
      </c>
      <c r="D195" s="14">
        <v>0.59123957157134999</v>
      </c>
    </row>
    <row r="196" spans="2:7" x14ac:dyDescent="0.25">
      <c r="B196">
        <v>3000</v>
      </c>
      <c r="D196" s="14">
        <v>1.3631712436676</v>
      </c>
    </row>
    <row r="197" spans="2:7" x14ac:dyDescent="0.25">
      <c r="B197">
        <v>4000</v>
      </c>
      <c r="D197" s="14">
        <v>2.3918435811996401</v>
      </c>
    </row>
    <row r="198" spans="2:7" x14ac:dyDescent="0.25">
      <c r="B198">
        <v>5000</v>
      </c>
      <c r="D198" s="14">
        <v>3.78381640911102</v>
      </c>
    </row>
    <row r="199" spans="2:7" x14ac:dyDescent="0.25">
      <c r="B199">
        <v>6000</v>
      </c>
      <c r="D199" s="14">
        <v>5.3925208806991503</v>
      </c>
    </row>
    <row r="200" spans="2:7" x14ac:dyDescent="0.25">
      <c r="B200">
        <v>7000</v>
      </c>
      <c r="D200" s="14">
        <v>7.2912087202072096</v>
      </c>
    </row>
    <row r="201" spans="2:7" x14ac:dyDescent="0.25">
      <c r="B201">
        <v>8000</v>
      </c>
      <c r="D201" s="14">
        <v>9.5153646230697593</v>
      </c>
    </row>
    <row r="202" spans="2:7" x14ac:dyDescent="0.25">
      <c r="B202">
        <v>9000</v>
      </c>
      <c r="D202" s="14">
        <v>12.1277544260025</v>
      </c>
    </row>
    <row r="203" spans="2:7" x14ac:dyDescent="0.25">
      <c r="B203">
        <v>10000</v>
      </c>
      <c r="D203" s="14">
        <v>14.9287435293197</v>
      </c>
      <c r="E203">
        <v>0.63696053028106603</v>
      </c>
      <c r="F203" s="14">
        <v>0.25738258361816402</v>
      </c>
    </row>
    <row r="204" spans="2:7" x14ac:dyDescent="0.25">
      <c r="B204">
        <v>200000</v>
      </c>
      <c r="E204">
        <v>1.30299079418182</v>
      </c>
      <c r="F204" s="14">
        <v>0.53304800987243595</v>
      </c>
    </row>
    <row r="205" spans="2:7" x14ac:dyDescent="0.25">
      <c r="B205">
        <v>300000</v>
      </c>
      <c r="E205">
        <v>1.9801072359084999</v>
      </c>
      <c r="F205" s="14">
        <v>0.805363392829895</v>
      </c>
    </row>
    <row r="206" spans="2:7" x14ac:dyDescent="0.25">
      <c r="B206">
        <v>400000</v>
      </c>
      <c r="E206">
        <v>2.6483353137969901</v>
      </c>
      <c r="F206" s="14">
        <v>1.0600845098495399</v>
      </c>
    </row>
    <row r="207" spans="2:7" x14ac:dyDescent="0.25">
      <c r="B207">
        <v>500000</v>
      </c>
      <c r="E207">
        <v>3.3874741315841601</v>
      </c>
      <c r="F207" s="14">
        <v>1.2999391317367499</v>
      </c>
    </row>
    <row r="208" spans="2:7" x14ac:dyDescent="0.25">
      <c r="B208">
        <v>600000</v>
      </c>
      <c r="C208" s="15"/>
      <c r="E208">
        <v>4.0416463613510096</v>
      </c>
      <c r="F208" s="14">
        <v>1.5357988119125301</v>
      </c>
    </row>
    <row r="209" spans="2:6" x14ac:dyDescent="0.25">
      <c r="B209">
        <v>700000</v>
      </c>
      <c r="C209" s="14"/>
      <c r="E209">
        <v>4.7328126192092803</v>
      </c>
      <c r="F209" s="14">
        <v>1.8676990985870301</v>
      </c>
    </row>
    <row r="210" spans="2:6" x14ac:dyDescent="0.25">
      <c r="B210">
        <v>800000</v>
      </c>
      <c r="C210" s="14"/>
      <c r="E210">
        <v>5.4139649868011404</v>
      </c>
      <c r="F210" s="14">
        <v>2.0316090345382598</v>
      </c>
    </row>
    <row r="211" spans="2:6" x14ac:dyDescent="0.25">
      <c r="B211">
        <v>900000</v>
      </c>
      <c r="C211" s="14"/>
      <c r="E211">
        <v>6.1112284183502199</v>
      </c>
      <c r="F211" s="14">
        <v>2.41001198291778</v>
      </c>
    </row>
    <row r="212" spans="2:6" x14ac:dyDescent="0.25">
      <c r="B212">
        <v>1000000</v>
      </c>
      <c r="C212" s="14"/>
      <c r="E212">
        <v>6.8721181631088202</v>
      </c>
      <c r="F212" s="14">
        <v>2.7088038444519</v>
      </c>
    </row>
    <row r="213" spans="2:6" x14ac:dyDescent="0.25">
      <c r="C213" s="14"/>
    </row>
    <row r="214" spans="2:6" x14ac:dyDescent="0.25">
      <c r="C214" s="14"/>
    </row>
    <row r="215" spans="2:6" x14ac:dyDescent="0.25">
      <c r="C215" s="14"/>
    </row>
    <row r="216" spans="2:6" x14ac:dyDescent="0.25">
      <c r="C216" s="14"/>
    </row>
    <row r="217" spans="2:6" x14ac:dyDescent="0.25">
      <c r="C217" s="14"/>
    </row>
    <row r="218" spans="2:6" x14ac:dyDescent="0.25">
      <c r="C218" s="14"/>
    </row>
    <row r="220" spans="2:6" x14ac:dyDescent="0.25">
      <c r="B220" s="15"/>
      <c r="C220" s="15"/>
    </row>
    <row r="221" spans="2:6" x14ac:dyDescent="0.25">
      <c r="C221" s="14"/>
    </row>
    <row r="222" spans="2:6" x14ac:dyDescent="0.25">
      <c r="C222" s="14"/>
    </row>
    <row r="223" spans="2:6" x14ac:dyDescent="0.25">
      <c r="C223" s="14"/>
    </row>
    <row r="224" spans="2:6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55" spans="2:4" ht="15.75" x14ac:dyDescent="0.25">
      <c r="B255" s="17" t="s">
        <v>15</v>
      </c>
      <c r="C255" s="17"/>
      <c r="D255" s="17"/>
    </row>
    <row r="257" spans="1:5" ht="15.75" x14ac:dyDescent="0.25">
      <c r="A257" s="16" t="s">
        <v>11</v>
      </c>
      <c r="B257" s="16"/>
      <c r="D257" s="16" t="s">
        <v>12</v>
      </c>
      <c r="E257" s="16"/>
    </row>
    <row r="258" spans="1:5" ht="15.75" x14ac:dyDescent="0.25">
      <c r="A258" s="10" t="s">
        <v>0</v>
      </c>
      <c r="B258" s="10" t="s">
        <v>10</v>
      </c>
      <c r="D258" s="10" t="s">
        <v>0</v>
      </c>
      <c r="E258" s="10" t="s">
        <v>10</v>
      </c>
    </row>
    <row r="259" spans="1:5" ht="45.75" x14ac:dyDescent="0.25">
      <c r="A259" s="18">
        <f>LOG(100,10)</f>
        <v>2</v>
      </c>
      <c r="B259" s="12">
        <f>LOG(0.0290404081344604, 10)</f>
        <v>-1.5369972843459629</v>
      </c>
      <c r="D259" s="18">
        <f>LOG(1000,10)</f>
        <v>2.9999999999999996</v>
      </c>
      <c r="E259" s="12">
        <f>LOG(0.14980137348175, 10)</f>
        <v>-0.82448420470857853</v>
      </c>
    </row>
    <row r="260" spans="1:5" ht="15.75" x14ac:dyDescent="0.25">
      <c r="A260" s="18">
        <f>LOG(200,10)</f>
        <v>2.3010299956639808</v>
      </c>
      <c r="B260" s="12">
        <f>LOG(0.212460064888, 10)</f>
        <v>-0.67272269021917885</v>
      </c>
      <c r="D260" s="18">
        <f>LOG(2000,10)</f>
        <v>3.3010299956639808</v>
      </c>
      <c r="E260" s="12">
        <f>LOG(0.59123957157135, 10)</f>
        <v>-0.22823650637922166</v>
      </c>
    </row>
    <row r="261" spans="1:5" ht="15.75" x14ac:dyDescent="0.25">
      <c r="A261" s="18">
        <f>LOG(300,10)</f>
        <v>2.4771212547196622</v>
      </c>
      <c r="B261" s="12">
        <f>LOG(0.703825592994689, 10)</f>
        <v>-0.1525349450963335</v>
      </c>
      <c r="D261" s="18">
        <f>LOG(3000,10)</f>
        <v>3.4771212547196617</v>
      </c>
      <c r="E261" s="12">
        <f>LOG(1.3631712436676, 10)</f>
        <v>0.13455041600228598</v>
      </c>
    </row>
    <row r="262" spans="1:5" ht="15.75" x14ac:dyDescent="0.25">
      <c r="A262" s="18">
        <f>LOG(400,10)</f>
        <v>2.6020599913279621</v>
      </c>
      <c r="B262" s="12">
        <f>LOG(1.71212635040283, 10)</f>
        <v>0.23353581130955364</v>
      </c>
      <c r="D262" s="18">
        <f>LOG(4000,10)</f>
        <v>3.6020599913279621</v>
      </c>
      <c r="E262" s="12">
        <f>LOG(2.39184358119964, 10)</f>
        <v>0.37873277479669343</v>
      </c>
    </row>
    <row r="263" spans="1:5" ht="15.75" x14ac:dyDescent="0.25">
      <c r="A263" s="18">
        <f>LOG(500,10)</f>
        <v>2.6989700043360183</v>
      </c>
      <c r="B263" s="12">
        <f>LOG(3.41208438873291, 10)</f>
        <v>0.53301976373458837</v>
      </c>
      <c r="D263" s="18">
        <f>LOG(5000,10)</f>
        <v>3.6989700043360187</v>
      </c>
      <c r="E263" s="12">
        <f>LOG(3.78381640911102, 10)</f>
        <v>0.57793005625927618</v>
      </c>
    </row>
    <row r="264" spans="1:5" ht="15.75" x14ac:dyDescent="0.25">
      <c r="A264" s="18">
        <f>LOG(600,10)</f>
        <v>2.7781512503836434</v>
      </c>
      <c r="B264" s="12">
        <f>LOG(5.92855775356292, 10)</f>
        <v>0.77294905494089372</v>
      </c>
      <c r="D264" s="18">
        <f>LOG(6000,10)</f>
        <v>3.778151250383643</v>
      </c>
      <c r="E264" s="12">
        <f>LOG(5.39252088069915)</f>
        <v>0.73179183543519688</v>
      </c>
    </row>
    <row r="265" spans="1:5" ht="15.75" x14ac:dyDescent="0.25">
      <c r="A265" s="18">
        <f>LOG(700,10)</f>
        <v>2.8450980400142565</v>
      </c>
      <c r="B265" s="12">
        <f>LOG(9.55564179420471, 10)</f>
        <v>0.98025986128335951</v>
      </c>
      <c r="D265" s="18">
        <f>LOG(7000,10)</f>
        <v>3.8450980400142565</v>
      </c>
      <c r="E265" s="12">
        <f>LOG(7.29120872020721, 10)</f>
        <v>0.86279953065021342</v>
      </c>
    </row>
    <row r="266" spans="1:5" ht="15.75" x14ac:dyDescent="0.25">
      <c r="A266" s="18">
        <f>LOG(800,10)</f>
        <v>2.9030899869919433</v>
      </c>
      <c r="B266" s="12">
        <f>LOG(14.3401399135589, 10)</f>
        <v>1.1565533886672166</v>
      </c>
      <c r="D266" s="18">
        <f>LOG(8000,10)</f>
        <v>3.9030899869919433</v>
      </c>
      <c r="E266" s="12">
        <f>LOG(9.51536462306976, 10)</f>
        <v>0.97842543484617328</v>
      </c>
    </row>
    <row r="267" spans="1:5" ht="15.75" x14ac:dyDescent="0.25">
      <c r="A267" s="18">
        <f>LOG(900,10)</f>
        <v>2.9542425094393248</v>
      </c>
      <c r="B267" s="12">
        <f>LOG(20.328822016716, 10)</f>
        <v>1.3081122135390619</v>
      </c>
      <c r="D267" s="18">
        <f>LOG(9000,10)</f>
        <v>3.9542425094393248</v>
      </c>
      <c r="E267" s="12">
        <f>LOG(12.1277544260025, 10)</f>
        <v>1.0837803943803435</v>
      </c>
    </row>
    <row r="268" spans="1:5" ht="15.75" x14ac:dyDescent="0.25">
      <c r="A268" s="18">
        <f>LOG(1000,10)</f>
        <v>2.9999999999999996</v>
      </c>
      <c r="B268" s="13">
        <f>LOG(28.081754541397, 10)</f>
        <v>1.4484242389222295</v>
      </c>
      <c r="D268" s="18">
        <f>LOG(10000,10)</f>
        <v>4</v>
      </c>
      <c r="E268" s="13">
        <f>LOG(14.9287435293197, 10)</f>
        <v>1.1740232570722549</v>
      </c>
    </row>
    <row r="270" spans="1:5" ht="15.75" x14ac:dyDescent="0.25">
      <c r="A270" s="16" t="s">
        <v>13</v>
      </c>
      <c r="B270" s="16"/>
      <c r="D270" s="16" t="s">
        <v>14</v>
      </c>
      <c r="E270" s="16"/>
    </row>
    <row r="271" spans="1:5" ht="15.75" x14ac:dyDescent="0.25">
      <c r="A271" s="10" t="s">
        <v>0</v>
      </c>
      <c r="B271" s="10" t="s">
        <v>10</v>
      </c>
      <c r="D271" s="10" t="s">
        <v>0</v>
      </c>
      <c r="E271" s="10" t="s">
        <v>10</v>
      </c>
    </row>
    <row r="272" spans="1:5" ht="15.75" x14ac:dyDescent="0.25">
      <c r="A272" s="18">
        <f>LOG(100000, 10)</f>
        <v>5</v>
      </c>
      <c r="B272" s="12">
        <f>LOG(0.636960530281066, 10)</f>
        <v>-0.19588747820188102</v>
      </c>
      <c r="D272" s="18">
        <f>LOG(1000000, 10)</f>
        <v>5.9999999999999991</v>
      </c>
      <c r="E272" s="12">
        <f>LOG(0.257382583618164, 10)</f>
        <v>-0.58942084396788896</v>
      </c>
    </row>
    <row r="273" spans="1:5" ht="15.75" x14ac:dyDescent="0.25">
      <c r="A273" s="18">
        <f>LOG(200000, 10)</f>
        <v>5.3010299956639813</v>
      </c>
      <c r="B273" s="12">
        <f>LOG(1.30299079418182, 10)</f>
        <v>0.11494134737017461</v>
      </c>
      <c r="D273" s="18">
        <f>LOG(2000000, 10)</f>
        <v>6.3010299956639804</v>
      </c>
      <c r="E273" s="12">
        <f>LOG(0.533048009872436, 10)</f>
        <v>-0.27323367374325269</v>
      </c>
    </row>
    <row r="274" spans="1:5" ht="15.75" x14ac:dyDescent="0.25">
      <c r="A274" s="18">
        <f>LOG(300000, 10)</f>
        <v>5.4771212547196617</v>
      </c>
      <c r="B274" s="12">
        <f>LOG(1.9801072359085)</f>
        <v>0.29668871081820314</v>
      </c>
      <c r="D274" s="18">
        <f>LOG(3000000, 10)</f>
        <v>6.4771212547196617</v>
      </c>
      <c r="E274" s="12">
        <f>LOG(0.805363392829895, 10)</f>
        <v>-9.4008114799721459E-2</v>
      </c>
    </row>
    <row r="275" spans="1:5" ht="15.75" x14ac:dyDescent="0.25">
      <c r="A275" s="18">
        <f>LOG(400000, 10)</f>
        <v>5.6020599913279616</v>
      </c>
      <c r="B275" s="12">
        <f>LOG(2.64833531379699, 10)</f>
        <v>0.42297297159558589</v>
      </c>
      <c r="D275" s="18">
        <f>LOG(4000000, 10)</f>
        <v>6.6020599913279616</v>
      </c>
      <c r="E275" s="12">
        <f>LOG(1.06008450984954, 10)</f>
        <v>2.5340488565087371E-2</v>
      </c>
    </row>
    <row r="276" spans="1:5" ht="15.75" x14ac:dyDescent="0.25">
      <c r="A276" s="18">
        <f>LOG(500000, 10)</f>
        <v>5.6989700043360179</v>
      </c>
      <c r="B276" s="12">
        <f>LOG(3.38747413158416, 10)</f>
        <v>0.52987598740920727</v>
      </c>
      <c r="D276" s="18">
        <f>LOG(5000000, 10)</f>
        <v>6.6989700043360187</v>
      </c>
      <c r="E276" s="12">
        <f>LOG(1.29993913173675, 10)</f>
        <v>0.11392301740704261</v>
      </c>
    </row>
    <row r="277" spans="1:5" ht="15.75" x14ac:dyDescent="0.25">
      <c r="A277" s="18">
        <f>LOG(600000, 10)</f>
        <v>5.778151250383643</v>
      </c>
      <c r="B277" s="12">
        <f>LOG(4.04164636135101, 10)</f>
        <v>0.60655831065558008</v>
      </c>
      <c r="D277" s="18">
        <f>LOG(6000000, 10)</f>
        <v>6.778151250383643</v>
      </c>
      <c r="E277" s="12">
        <f>LOG(1.53579881191253, 10)</f>
        <v>0.18633432728470342</v>
      </c>
    </row>
    <row r="278" spans="1:5" ht="15.75" x14ac:dyDescent="0.25">
      <c r="A278" s="18">
        <f>LOG(700000, 10)</f>
        <v>5.845098040014256</v>
      </c>
      <c r="B278" s="12">
        <f>LOG(4.73281261920928, 10)</f>
        <v>0.67511931028790428</v>
      </c>
      <c r="D278" s="18">
        <f>LOG(7000000, 10)</f>
        <v>6.845098040014256</v>
      </c>
      <c r="E278" s="12">
        <f>LOG(1.86769909858703, 10)</f>
        <v>0.27130690918022438</v>
      </c>
    </row>
    <row r="279" spans="1:5" ht="15.75" x14ac:dyDescent="0.25">
      <c r="A279" s="18">
        <f>LOG(800000, 10)</f>
        <v>5.9030899869919429</v>
      </c>
      <c r="B279" s="12">
        <f>LOG(5.41396498680114, 10)</f>
        <v>0.73351544277393554</v>
      </c>
      <c r="D279" s="18">
        <f>LOG(8000000, 10)</f>
        <v>6.9030899869919429</v>
      </c>
      <c r="E279" s="12">
        <f>LOG(2.03160903453826, 10)</f>
        <v>0.30784013546261862</v>
      </c>
    </row>
    <row r="280" spans="1:5" ht="15.75" x14ac:dyDescent="0.25">
      <c r="A280" s="18">
        <f>LOG(900000, 10)</f>
        <v>5.9542425094393243</v>
      </c>
      <c r="B280" s="12">
        <f>LOG(6.11122841835022, 10)</f>
        <v>0.78612851657453708</v>
      </c>
      <c r="D280" s="18">
        <f>LOG(9000000, 10)</f>
        <v>6.9542425094393234</v>
      </c>
      <c r="E280" s="12">
        <f>LOG(2.41001198291778, 10)</f>
        <v>0.38201920195334599</v>
      </c>
    </row>
    <row r="281" spans="1:5" ht="15.75" x14ac:dyDescent="0.25">
      <c r="A281" s="18">
        <f>LOG(1000000, 10)</f>
        <v>5.9999999999999991</v>
      </c>
      <c r="B281" s="13">
        <f>LOG(6.87211816310882, 10)</f>
        <v>0.83709061839375198</v>
      </c>
      <c r="D281" s="18">
        <f>LOG(10000000, 10)</f>
        <v>7</v>
      </c>
      <c r="E281" s="13">
        <f>LOG(2.7088038444519, 10)</f>
        <v>0.43277755713486193</v>
      </c>
    </row>
  </sheetData>
  <mergeCells count="5">
    <mergeCell ref="A257:B257"/>
    <mergeCell ref="D257:E257"/>
    <mergeCell ref="A270:B270"/>
    <mergeCell ref="D270:E270"/>
    <mergeCell ref="B255:D255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Gonzalez</dc:creator>
  <cp:lastModifiedBy>Rudy Gonzalez</cp:lastModifiedBy>
  <cp:lastPrinted>2015-10-14T22:35:01Z</cp:lastPrinted>
  <dcterms:created xsi:type="dcterms:W3CDTF">2014-05-26T01:45:06Z</dcterms:created>
  <dcterms:modified xsi:type="dcterms:W3CDTF">2015-10-18T00:01:20Z</dcterms:modified>
</cp:coreProperties>
</file>