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3\Desktop\universidade\3º Semestre\Projeto\sem3pi2023_24_g101\docs\Sprint3\FSIAP\"/>
    </mc:Choice>
  </mc:AlternateContent>
  <xr:revisionPtr revIDLastSave="0" documentId="8_{8C6CA76B-20AB-4D1A-83A5-70497CD923A5}" xr6:coauthVersionLast="47" xr6:coauthVersionMax="47" xr10:uidLastSave="{00000000-0000-0000-0000-000000000000}"/>
  <bookViews>
    <workbookView xWindow="-108" yWindow="-108" windowWidth="23256" windowHeight="12576" activeTab="2" xr2:uid="{138079FA-0134-4D68-9D81-2027358BD396}"/>
  </bookViews>
  <sheets>
    <sheet name="USFA05" sheetId="2" r:id="rId1"/>
    <sheet name="USFA06" sheetId="3" r:id="rId2"/>
    <sheet name="USFA07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F99" i="2"/>
  <c r="L99" i="2"/>
  <c r="G99" i="2"/>
  <c r="M6" i="1"/>
  <c r="N6" i="1" s="1"/>
  <c r="J7" i="1"/>
  <c r="N30" i="1"/>
  <c r="N26" i="1"/>
  <c r="N15" i="1"/>
  <c r="N21" i="1"/>
  <c r="L6" i="1"/>
  <c r="M30" i="1"/>
  <c r="M26" i="1"/>
  <c r="K34" i="1"/>
  <c r="K33" i="1"/>
  <c r="K32" i="1"/>
  <c r="K31" i="1"/>
  <c r="K30" i="1"/>
  <c r="L30" i="1" s="1"/>
  <c r="Z102" i="2"/>
  <c r="AA101" i="2"/>
  <c r="AA100" i="2"/>
  <c r="AA99" i="2"/>
  <c r="H34" i="1"/>
  <c r="H33" i="1"/>
  <c r="H32" i="1"/>
  <c r="H31" i="1"/>
  <c r="J30" i="1"/>
  <c r="J31" i="1"/>
  <c r="L31" i="1" s="1"/>
  <c r="J32" i="1"/>
  <c r="J33" i="1"/>
  <c r="J34" i="1"/>
  <c r="I31" i="1"/>
  <c r="I32" i="1"/>
  <c r="I33" i="1"/>
  <c r="I34" i="1"/>
  <c r="I30" i="1"/>
  <c r="H30" i="1"/>
  <c r="K29" i="1"/>
  <c r="K28" i="1"/>
  <c r="K27" i="1"/>
  <c r="H29" i="1"/>
  <c r="J29" i="1"/>
  <c r="L29" i="1" s="1"/>
  <c r="H28" i="1"/>
  <c r="L27" i="1"/>
  <c r="J27" i="1"/>
  <c r="J28" i="1"/>
  <c r="L28" i="1" s="1"/>
  <c r="I27" i="1"/>
  <c r="I28" i="1"/>
  <c r="I29" i="1"/>
  <c r="I26" i="1"/>
  <c r="H27" i="1"/>
  <c r="K26" i="1"/>
  <c r="AA95" i="2"/>
  <c r="AA91" i="2"/>
  <c r="AA89" i="2"/>
  <c r="AA90" i="2"/>
  <c r="AA88" i="2"/>
  <c r="U98" i="2"/>
  <c r="U96" i="2"/>
  <c r="U97" i="2"/>
  <c r="U95" i="2"/>
  <c r="U91" i="2"/>
  <c r="U89" i="2"/>
  <c r="U90" i="2"/>
  <c r="U88" i="2"/>
  <c r="O89" i="2"/>
  <c r="O90" i="2"/>
  <c r="O88" i="2"/>
  <c r="M99" i="2"/>
  <c r="I91" i="2"/>
  <c r="I89" i="2"/>
  <c r="I90" i="2"/>
  <c r="I88" i="2"/>
  <c r="Y84" i="2"/>
  <c r="Y80" i="2"/>
  <c r="K12" i="1" s="1"/>
  <c r="Y74" i="2"/>
  <c r="Y72" i="2"/>
  <c r="Y73" i="2"/>
  <c r="Y71" i="2"/>
  <c r="S75" i="2"/>
  <c r="K10" i="1" s="1"/>
  <c r="S72" i="2"/>
  <c r="S73" i="2"/>
  <c r="S74" i="2"/>
  <c r="S71" i="2"/>
  <c r="M75" i="2"/>
  <c r="K8" i="1" s="1"/>
  <c r="M72" i="2"/>
  <c r="M73" i="2"/>
  <c r="M74" i="2"/>
  <c r="M71" i="2"/>
  <c r="G75" i="2"/>
  <c r="K6" i="1" s="1"/>
  <c r="G72" i="2"/>
  <c r="G73" i="2"/>
  <c r="G74" i="2"/>
  <c r="G71" i="2"/>
  <c r="Z60" i="2"/>
  <c r="F23" i="3" s="1"/>
  <c r="G23" i="3" s="1"/>
  <c r="Z55" i="2"/>
  <c r="F22" i="3" s="1"/>
  <c r="Z52" i="2"/>
  <c r="Z53" i="2"/>
  <c r="Z54" i="2"/>
  <c r="Z51" i="2"/>
  <c r="Z38" i="2"/>
  <c r="K25" i="1" s="1"/>
  <c r="Z33" i="2"/>
  <c r="Z30" i="2"/>
  <c r="Z31" i="2"/>
  <c r="Z32" i="2"/>
  <c r="Z29" i="2"/>
  <c r="S34" i="2"/>
  <c r="F13" i="3" s="1"/>
  <c r="S30" i="2"/>
  <c r="S31" i="2"/>
  <c r="S32" i="2"/>
  <c r="S33" i="2"/>
  <c r="S29" i="2"/>
  <c r="M33" i="2"/>
  <c r="K22" i="1" s="1"/>
  <c r="M30" i="2"/>
  <c r="M31" i="2"/>
  <c r="M32" i="2"/>
  <c r="M29" i="2"/>
  <c r="G33" i="2"/>
  <c r="K23" i="1" s="1"/>
  <c r="G30" i="2"/>
  <c r="G31" i="2"/>
  <c r="G32" i="2"/>
  <c r="G29" i="2"/>
  <c r="Z21" i="2"/>
  <c r="K20" i="1" s="1"/>
  <c r="Z17" i="2"/>
  <c r="Z13" i="2"/>
  <c r="Z14" i="2"/>
  <c r="Z15" i="2"/>
  <c r="Z16" i="2"/>
  <c r="Z12" i="2"/>
  <c r="S17" i="2"/>
  <c r="F5" i="3" s="1"/>
  <c r="S13" i="2"/>
  <c r="S14" i="2"/>
  <c r="S15" i="2"/>
  <c r="S16" i="2"/>
  <c r="S12" i="2"/>
  <c r="M16" i="2"/>
  <c r="K17" i="1" s="1"/>
  <c r="M13" i="2"/>
  <c r="M14" i="2"/>
  <c r="M15" i="2"/>
  <c r="M12" i="2"/>
  <c r="S55" i="2"/>
  <c r="F21" i="3" s="1"/>
  <c r="S52" i="2"/>
  <c r="S53" i="2"/>
  <c r="S54" i="2"/>
  <c r="S51" i="2"/>
  <c r="G55" i="2"/>
  <c r="F19" i="3" s="1"/>
  <c r="G52" i="2"/>
  <c r="G53" i="2"/>
  <c r="G54" i="2"/>
  <c r="G51" i="2"/>
  <c r="M55" i="2"/>
  <c r="F20" i="3" s="1"/>
  <c r="M52" i="2"/>
  <c r="M53" i="2"/>
  <c r="M54" i="2"/>
  <c r="M51" i="2"/>
  <c r="M60" i="2"/>
  <c r="M61" i="2"/>
  <c r="M62" i="2"/>
  <c r="M59" i="2"/>
  <c r="L63" i="2"/>
  <c r="G16" i="2"/>
  <c r="K16" i="1" s="1"/>
  <c r="G13" i="2"/>
  <c r="G14" i="2"/>
  <c r="G15" i="2"/>
  <c r="G12" i="2"/>
  <c r="C21" i="3"/>
  <c r="C13" i="3"/>
  <c r="C5" i="3"/>
  <c r="F14" i="3"/>
  <c r="F6" i="3"/>
  <c r="R19" i="3"/>
  <c r="H24" i="1" s="1"/>
  <c r="R23" i="3"/>
  <c r="H22" i="1" s="1"/>
  <c r="K24" i="1"/>
  <c r="H21" i="1"/>
  <c r="H23" i="1"/>
  <c r="I22" i="1"/>
  <c r="I23" i="1"/>
  <c r="I24" i="1"/>
  <c r="I25" i="1"/>
  <c r="I21" i="1"/>
  <c r="H18" i="1"/>
  <c r="H16" i="1"/>
  <c r="H26" i="1"/>
  <c r="H15" i="1"/>
  <c r="I16" i="1"/>
  <c r="I17" i="1"/>
  <c r="I18" i="1"/>
  <c r="I19" i="1"/>
  <c r="I20" i="1"/>
  <c r="I15" i="1"/>
  <c r="K14" i="1"/>
  <c r="K13" i="1"/>
  <c r="K11" i="1"/>
  <c r="I8" i="1"/>
  <c r="H14" i="1"/>
  <c r="H13" i="1"/>
  <c r="H12" i="1"/>
  <c r="H11" i="1"/>
  <c r="H10" i="1"/>
  <c r="H9" i="1"/>
  <c r="H8" i="1"/>
  <c r="H7" i="1"/>
  <c r="H6" i="1"/>
  <c r="L34" i="1" l="1"/>
  <c r="L33" i="1"/>
  <c r="L32" i="1"/>
  <c r="AA102" i="2"/>
  <c r="O91" i="2"/>
  <c r="K19" i="1"/>
  <c r="K9" i="1"/>
  <c r="F15" i="3"/>
  <c r="G15" i="3" s="1"/>
  <c r="K18" i="1"/>
  <c r="K21" i="1"/>
  <c r="F12" i="3"/>
  <c r="G12" i="3" s="1"/>
  <c r="F11" i="3"/>
  <c r="G11" i="3" s="1"/>
  <c r="F7" i="3"/>
  <c r="G7" i="3" s="1"/>
  <c r="K7" i="1"/>
  <c r="K15" i="1"/>
  <c r="F4" i="3"/>
  <c r="M63" i="2"/>
  <c r="F3" i="3"/>
  <c r="G3" i="3" s="1"/>
  <c r="G4" i="3"/>
  <c r="G5" i="3"/>
  <c r="G6" i="3"/>
  <c r="G19" i="3"/>
  <c r="G21" i="3"/>
  <c r="G22" i="3"/>
  <c r="G20" i="3"/>
  <c r="G14" i="3"/>
  <c r="G13" i="3"/>
  <c r="J23" i="1"/>
  <c r="L23" i="1" s="1"/>
  <c r="J22" i="1"/>
  <c r="L22" i="1" s="1"/>
  <c r="I13" i="1"/>
  <c r="J13" i="1" s="1"/>
  <c r="L13" i="1" s="1"/>
  <c r="H20" i="1"/>
  <c r="J20" i="1" s="1"/>
  <c r="L20" i="1" s="1"/>
  <c r="I6" i="1"/>
  <c r="J6" i="1" s="1"/>
  <c r="I14" i="1"/>
  <c r="J14" i="1" s="1"/>
  <c r="L14" i="1" s="1"/>
  <c r="I12" i="1"/>
  <c r="J12" i="1" s="1"/>
  <c r="L12" i="1" s="1"/>
  <c r="H19" i="1"/>
  <c r="J19" i="1" s="1"/>
  <c r="I10" i="1"/>
  <c r="J10" i="1" s="1"/>
  <c r="L10" i="1" s="1"/>
  <c r="H25" i="1"/>
  <c r="J25" i="1" s="1"/>
  <c r="L25" i="1" s="1"/>
  <c r="I7" i="1"/>
  <c r="L7" i="1" s="1"/>
  <c r="H17" i="1"/>
  <c r="J17" i="1" s="1"/>
  <c r="L17" i="1" s="1"/>
  <c r="I11" i="1"/>
  <c r="J11" i="1" s="1"/>
  <c r="L11" i="1" s="1"/>
  <c r="I9" i="1"/>
  <c r="J9" i="1" s="1"/>
  <c r="L9" i="1" s="1"/>
  <c r="J24" i="1"/>
  <c r="L24" i="1" s="1"/>
  <c r="J26" i="1"/>
  <c r="L26" i="1" s="1"/>
  <c r="J15" i="1"/>
  <c r="J18" i="1"/>
  <c r="J8" i="1"/>
  <c r="L8" i="1" s="1"/>
  <c r="J21" i="1"/>
  <c r="L21" i="1" s="1"/>
  <c r="J16" i="1"/>
  <c r="L16" i="1" s="1"/>
  <c r="L19" i="1" l="1"/>
  <c r="L18" i="1"/>
  <c r="L15" i="1"/>
  <c r="C6" i="3"/>
  <c r="C7" i="3" s="1"/>
  <c r="C22" i="3"/>
  <c r="C23" i="3" s="1"/>
  <c r="C14" i="3"/>
  <c r="C15" i="3" s="1"/>
  <c r="M21" i="1"/>
  <c r="M15" i="1"/>
</calcChain>
</file>

<file path=xl/sharedStrings.xml><?xml version="1.0" encoding="utf-8"?>
<sst xmlns="http://schemas.openxmlformats.org/spreadsheetml/2006/main" count="691" uniqueCount="181">
  <si>
    <t>K</t>
  </si>
  <si>
    <t>Madeira Compensada</t>
  </si>
  <si>
    <t>Tijolo</t>
  </si>
  <si>
    <t>Poliuterano</t>
  </si>
  <si>
    <t>Drywall</t>
  </si>
  <si>
    <t>Lã de Rocha</t>
  </si>
  <si>
    <t>Lã de Celulose</t>
  </si>
  <si>
    <t>Fibra de Vidro</t>
  </si>
  <si>
    <t>Aço</t>
  </si>
  <si>
    <t>PVC</t>
  </si>
  <si>
    <t>Barro Vermelho</t>
  </si>
  <si>
    <t>Cerâmica</t>
  </si>
  <si>
    <t>Granito</t>
  </si>
  <si>
    <t>Vidro</t>
  </si>
  <si>
    <t>Aluminio</t>
  </si>
  <si>
    <t>Ar</t>
  </si>
  <si>
    <t>Em w/mk</t>
  </si>
  <si>
    <t>0,17</t>
  </si>
  <si>
    <t>0,27</t>
  </si>
  <si>
    <t>0,03</t>
  </si>
  <si>
    <t>0,35</t>
  </si>
  <si>
    <t>0,04</t>
  </si>
  <si>
    <t>0,046</t>
  </si>
  <si>
    <t>0,2</t>
  </si>
  <si>
    <t>0,66</t>
  </si>
  <si>
    <t>0,8</t>
  </si>
  <si>
    <t>2,8</t>
  </si>
  <si>
    <t>0,023</t>
  </si>
  <si>
    <t> </t>
  </si>
  <si>
    <t>Resistência Térmica Para Cada Zona Da Nova Estrutura</t>
  </si>
  <si>
    <t>Zona B</t>
  </si>
  <si>
    <t>Parede Exterior até contacto com E</t>
  </si>
  <si>
    <t>Δx</t>
  </si>
  <si>
    <t>Area</t>
  </si>
  <si>
    <t>Resistência Termica</t>
  </si>
  <si>
    <t>Parede Exterior Virada Para E</t>
  </si>
  <si>
    <t>Parede interior B-D</t>
  </si>
  <si>
    <t>Parede Interior (B-A) e (B-C)</t>
  </si>
  <si>
    <t>Fora</t>
  </si>
  <si>
    <t>0,3</t>
  </si>
  <si>
    <t>Fora (drywall)</t>
  </si>
  <si>
    <t>0,05</t>
  </si>
  <si>
    <t>Intermedia poliuterani</t>
  </si>
  <si>
    <t>0,06</t>
  </si>
  <si>
    <t>Intermedia poliuterano</t>
  </si>
  <si>
    <t>Intermedia Tijolo</t>
  </si>
  <si>
    <t>0,25</t>
  </si>
  <si>
    <t>Intermedia Lã de Rocha</t>
  </si>
  <si>
    <t>Intermedia Lã de rocha</t>
  </si>
  <si>
    <t>Interior (drywall)</t>
  </si>
  <si>
    <t>Intermedia Lã Celulose</t>
  </si>
  <si>
    <t>Intermedia Fibra de Vidro</t>
  </si>
  <si>
    <t>36,00</t>
  </si>
  <si>
    <t>12,00</t>
  </si>
  <si>
    <t>20,00</t>
  </si>
  <si>
    <t>26,00</t>
  </si>
  <si>
    <t>Porta De Ligação A-B</t>
  </si>
  <si>
    <t>Rtotal </t>
  </si>
  <si>
    <t>0,000493006</t>
  </si>
  <si>
    <t>Porta de Aço</t>
  </si>
  <si>
    <t>2,00</t>
  </si>
  <si>
    <t>(1/Rparede  + 1/RParede2 + 1/Rparede3 + 1/RParede4+Rporta)^-1</t>
  </si>
  <si>
    <t>Zona C</t>
  </si>
  <si>
    <t>Parede Exterior Virada para E</t>
  </si>
  <si>
    <t>Parede Interior (C-B)</t>
  </si>
  <si>
    <t>Parede Interior C-A</t>
  </si>
  <si>
    <t>Fora Tjjolo</t>
  </si>
  <si>
    <t>Intermedia Poliuterano</t>
  </si>
  <si>
    <t>Interior</t>
  </si>
  <si>
    <t>18,00</t>
  </si>
  <si>
    <t>Porta de Acesso C-A</t>
  </si>
  <si>
    <t>0,03613037</t>
  </si>
  <si>
    <t>Porta</t>
  </si>
  <si>
    <t>Zona D</t>
  </si>
  <si>
    <t>Parede Exterior de Cima Visto no Croqui</t>
  </si>
  <si>
    <t>Resistência Térmica</t>
  </si>
  <si>
    <t>Parede Exterior Lateral Frente da Estrutura</t>
  </si>
  <si>
    <t>Parede Exterior Lateral Trás da Estrutura</t>
  </si>
  <si>
    <t>Parede Interior D-B e D-A</t>
  </si>
  <si>
    <t>Intermedia Lã de Celulose</t>
  </si>
  <si>
    <t>40,00</t>
  </si>
  <si>
    <t>Parede Exterior Total</t>
  </si>
  <si>
    <t>Porta de Acesso D-A</t>
  </si>
  <si>
    <t>0,000494354</t>
  </si>
  <si>
    <t>(1/Rparede1  + 1/RParede2 + 1/Rparede3 + 1/RParede4+Rporta)^-1</t>
  </si>
  <si>
    <t>Zona A </t>
  </si>
  <si>
    <t>Parede Interior A-B</t>
  </si>
  <si>
    <t>Parede Interior A-C</t>
  </si>
  <si>
    <t>Parede Interior A-D</t>
  </si>
  <si>
    <t>Parede Exterior (Receção)</t>
  </si>
  <si>
    <t>5,75</t>
  </si>
  <si>
    <t>16,00</t>
  </si>
  <si>
    <t>Porta da Receção</t>
  </si>
  <si>
    <t>Porta Seccional de Alumínio</t>
  </si>
  <si>
    <t>10,00</t>
  </si>
  <si>
    <t>(1/Rparede1  + 1/RParede2 + 1/Rparede3 + 1/RParede4+Rporta+ RJanela)^-1</t>
  </si>
  <si>
    <t>Janela Da Receção</t>
  </si>
  <si>
    <t>Janela PVC</t>
  </si>
  <si>
    <t>Restante Estrutura</t>
  </si>
  <si>
    <t>Zona E</t>
  </si>
  <si>
    <t>Parede Exterior  de Traz</t>
  </si>
  <si>
    <t>Parede Exterior de Cima</t>
  </si>
  <si>
    <t>Parede Exterior da Frente</t>
  </si>
  <si>
    <t>r</t>
  </si>
  <si>
    <t>Parede Exterior de Baixo (Receção)</t>
  </si>
  <si>
    <t>Fora (Granito)</t>
  </si>
  <si>
    <t>Dentro (drywall)</t>
  </si>
  <si>
    <t>0,02</t>
  </si>
  <si>
    <t>15,00</t>
  </si>
  <si>
    <t>19,50</t>
  </si>
  <si>
    <t>11,00</t>
  </si>
  <si>
    <t>Janela de Parede Exterior Frente</t>
  </si>
  <si>
    <t>Porta Receção</t>
  </si>
  <si>
    <t>Porta Aço</t>
  </si>
  <si>
    <t>4,00</t>
  </si>
  <si>
    <t>Camada de Ar</t>
  </si>
  <si>
    <t>0,01</t>
  </si>
  <si>
    <t>Telhado A-D</t>
  </si>
  <si>
    <t>Telhado E</t>
  </si>
  <si>
    <t>Telha Cerâmica</t>
  </si>
  <si>
    <t>0,09</t>
  </si>
  <si>
    <t>Telha de Barro vermelho</t>
  </si>
  <si>
    <t>0,07</t>
  </si>
  <si>
    <t>Resistência (m²K/W)</t>
  </si>
  <si>
    <t>Fluxo (W)</t>
  </si>
  <si>
    <t>Temperatura Exterior (C)</t>
  </si>
  <si>
    <t>Parede 1</t>
  </si>
  <si>
    <t>Temperatura Interior (C)</t>
  </si>
  <si>
    <t>Parede 2</t>
  </si>
  <si>
    <t>Delta T (C)</t>
  </si>
  <si>
    <t>Parede 3</t>
  </si>
  <si>
    <t>Fluxo Total (W)</t>
  </si>
  <si>
    <t>Parede 4</t>
  </si>
  <si>
    <t>Energia por hora (J)</t>
  </si>
  <si>
    <t>Temperatura Exterior</t>
  </si>
  <si>
    <t>Temperaturas das áreas</t>
  </si>
  <si>
    <t>A</t>
  </si>
  <si>
    <t>B</t>
  </si>
  <si>
    <t>C</t>
  </si>
  <si>
    <t>D</t>
  </si>
  <si>
    <t>E</t>
  </si>
  <si>
    <t xml:space="preserve"> </t>
  </si>
  <si>
    <t>Área</t>
  </si>
  <si>
    <t>Secção</t>
  </si>
  <si>
    <t>Temperatura Exterior (ºC)</t>
  </si>
  <si>
    <t>Temperatura Interior (ºC)</t>
  </si>
  <si>
    <t>ΔT (ºC)</t>
  </si>
  <si>
    <t>Resistência</t>
  </si>
  <si>
    <t>Energia (Watt)</t>
  </si>
  <si>
    <t>Energia (Watts)</t>
  </si>
  <si>
    <t>Energia total para a área (Joule/Hora)</t>
  </si>
  <si>
    <t>Resultado final (Joule/Hora)</t>
  </si>
  <si>
    <t>A-B</t>
  </si>
  <si>
    <t>A-B (porta)</t>
  </si>
  <si>
    <t>A-C</t>
  </si>
  <si>
    <t>A-C (porta)</t>
  </si>
  <si>
    <t>A-D</t>
  </si>
  <si>
    <t>A-D (porta)</t>
  </si>
  <si>
    <t>A-Exterior (portão)</t>
  </si>
  <si>
    <t>A-Exterior (parede)</t>
  </si>
  <si>
    <t>A-Exterior (janela)</t>
  </si>
  <si>
    <t>B-D</t>
  </si>
  <si>
    <t>B-Exterior</t>
  </si>
  <si>
    <t>B-E</t>
  </si>
  <si>
    <t>B-C</t>
  </si>
  <si>
    <t>B-A</t>
  </si>
  <si>
    <t>B-A (porta)</t>
  </si>
  <si>
    <t>C-B</t>
  </si>
  <si>
    <t>C-E</t>
  </si>
  <si>
    <t>C-Exterior</t>
  </si>
  <si>
    <t>C-A</t>
  </si>
  <si>
    <t>C-A (porta)</t>
  </si>
  <si>
    <t>D-Exterior</t>
  </si>
  <si>
    <t>D-B</t>
  </si>
  <si>
    <t>D-A</t>
  </si>
  <si>
    <t>D-A  (porta)</t>
  </si>
  <si>
    <t>E-Exterior</t>
  </si>
  <si>
    <t>E-Exterior (porta)</t>
  </si>
  <si>
    <t>E-Exterior (janela)</t>
  </si>
  <si>
    <t>E-B</t>
  </si>
  <si>
    <t>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</si>
</sst>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"/>
    <numFmt numFmtId="166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1"/>
      <color rgb="FFFFFFFF"/>
      <name val="Calibri"/>
      <family val="2"/>
    </font>
    <font>
      <b/>
      <sz val="17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sz val="17"/>
      <color rgb="FF000000"/>
      <name val="Calibri"/>
      <family val="2"/>
    </font>
    <font>
      <b/>
      <sz val="2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5" borderId="2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/>
    </xf>
    <xf numFmtId="11" fontId="11" fillId="2" borderId="0" xfId="0" applyNumberFormat="1" applyFont="1" applyFill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2" fontId="10" fillId="5" borderId="0" xfId="0" applyNumberFormat="1" applyFont="1" applyFill="1" applyAlignment="1">
      <alignment horizontal="center" vertical="center"/>
    </xf>
    <xf numFmtId="165" fontId="4" fillId="0" borderId="27" xfId="0" applyNumberFormat="1" applyFont="1" applyBorder="1" applyAlignment="1">
      <alignment horizontal="center" vertical="center"/>
    </xf>
    <xf numFmtId="166" fontId="4" fillId="0" borderId="27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166" fontId="10" fillId="5" borderId="0" xfId="0" applyNumberFormat="1" applyFont="1" applyFill="1" applyAlignment="1">
      <alignment horizontal="center" vertical="center"/>
    </xf>
    <xf numFmtId="165" fontId="12" fillId="5" borderId="27" xfId="0" applyNumberFormat="1" applyFont="1" applyFill="1" applyBorder="1" applyAlignment="1">
      <alignment horizontal="center" vertical="center"/>
    </xf>
    <xf numFmtId="166" fontId="10" fillId="5" borderId="27" xfId="0" applyNumberFormat="1" applyFont="1" applyFill="1" applyBorder="1" applyAlignment="1">
      <alignment horizontal="center" vertical="center"/>
    </xf>
    <xf numFmtId="11" fontId="5" fillId="5" borderId="27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9" borderId="40" xfId="0" applyFont="1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2" fontId="1" fillId="9" borderId="40" xfId="0" applyNumberFormat="1" applyFont="1" applyFill="1" applyBorder="1" applyAlignment="1">
      <alignment horizontal="center" vertical="center"/>
    </xf>
    <xf numFmtId="2" fontId="0" fillId="9" borderId="40" xfId="0" applyNumberFormat="1" applyFill="1" applyBorder="1" applyAlignment="1">
      <alignment horizontal="center" vertical="center"/>
    </xf>
    <xf numFmtId="11" fontId="0" fillId="2" borderId="40" xfId="0" applyNumberForma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65" fontId="0" fillId="0" borderId="41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5" fontId="0" fillId="0" borderId="3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65" fontId="0" fillId="0" borderId="44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165" fontId="1" fillId="0" borderId="46" xfId="0" applyNumberFormat="1" applyFont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165" fontId="0" fillId="0" borderId="43" xfId="0" applyNumberFormat="1" applyBorder="1" applyAlignment="1">
      <alignment horizontal="center" vertical="center"/>
    </xf>
    <xf numFmtId="165" fontId="0" fillId="0" borderId="38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1" fillId="0" borderId="22" xfId="0" applyNumberFormat="1" applyFont="1" applyBorder="1" applyAlignment="1">
      <alignment horizontal="center" vertical="center"/>
    </xf>
    <xf numFmtId="165" fontId="1" fillId="0" borderId="23" xfId="0" applyNumberFormat="1" applyFont="1" applyBorder="1" applyAlignment="1">
      <alignment horizontal="center" vertical="center"/>
    </xf>
    <xf numFmtId="165" fontId="1" fillId="0" borderId="3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1F8-0C81-44B5-8FE9-B139DA9043D8}">
  <dimension ref="A1:AH102"/>
  <sheetViews>
    <sheetView zoomScale="50" zoomScaleNormal="107" workbookViewId="0">
      <selection activeCell="F102" sqref="F102"/>
    </sheetView>
  </sheetViews>
  <sheetFormatPr defaultColWidth="8.6640625" defaultRowHeight="14.4" x14ac:dyDescent="0.3"/>
  <cols>
    <col min="1" max="2" width="8.6640625" style="2"/>
    <col min="3" max="3" width="43.109375" style="2" customWidth="1"/>
    <col min="4" max="4" width="74.109375" style="2" customWidth="1"/>
    <col min="5" max="5" width="24" style="2" bestFit="1" customWidth="1"/>
    <col min="6" max="6" width="14.6640625" style="2" bestFit="1" customWidth="1"/>
    <col min="7" max="7" width="24" style="2" bestFit="1" customWidth="1"/>
    <col min="8" max="8" width="15" style="2" customWidth="1"/>
    <col min="9" max="9" width="52.44140625" style="2" customWidth="1"/>
    <col min="10" max="10" width="17.44140625" style="2" bestFit="1" customWidth="1"/>
    <col min="11" max="11" width="29.44140625" style="2" customWidth="1"/>
    <col min="12" max="12" width="15.6640625" style="2" customWidth="1"/>
    <col min="13" max="13" width="32.44140625" style="2" customWidth="1"/>
    <col min="14" max="14" width="11" style="2" customWidth="1"/>
    <col min="15" max="15" width="37.109375" style="2" customWidth="1"/>
    <col min="16" max="16" width="19.44140625" style="2" customWidth="1"/>
    <col min="17" max="17" width="34.33203125" style="2" customWidth="1"/>
    <col min="18" max="18" width="15" style="2" customWidth="1"/>
    <col min="19" max="19" width="19.33203125" style="2" bestFit="1" customWidth="1"/>
    <col min="20" max="20" width="8.6640625" style="2"/>
    <col min="21" max="21" width="26.33203125" style="2" bestFit="1" customWidth="1"/>
    <col min="22" max="22" width="26.44140625" style="2" bestFit="1" customWidth="1"/>
    <col min="23" max="23" width="31.6640625" style="2" bestFit="1" customWidth="1"/>
    <col min="24" max="24" width="15.109375" style="2" customWidth="1"/>
    <col min="25" max="25" width="19.33203125" style="2" customWidth="1"/>
    <col min="26" max="26" width="19.33203125" style="2" bestFit="1" customWidth="1"/>
    <col min="27" max="27" width="17.88671875" style="2" bestFit="1" customWidth="1"/>
    <col min="28" max="28" width="22.33203125" style="2" customWidth="1"/>
    <col min="29" max="29" width="8.6640625" style="2"/>
    <col min="30" max="30" width="8.6640625" style="2" customWidth="1"/>
    <col min="31" max="31" width="8.6640625" style="2"/>
    <col min="32" max="32" width="17.109375" style="2" customWidth="1"/>
    <col min="33" max="36" width="8.6640625" style="2"/>
    <col min="37" max="37" width="8.6640625" style="2" customWidth="1"/>
    <col min="38" max="16384" width="8.6640625" style="2"/>
  </cols>
  <sheetData>
    <row r="1" spans="1:3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4" ht="19.8" x14ac:dyDescent="0.3">
      <c r="A3" s="3"/>
      <c r="B3" s="3"/>
      <c r="C3" s="4" t="s">
        <v>0</v>
      </c>
      <c r="D3" s="5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7"/>
      <c r="T3" s="7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4" ht="19.8" x14ac:dyDescent="0.3">
      <c r="A4" s="3"/>
      <c r="B4" s="3"/>
      <c r="C4" s="8" t="s">
        <v>16</v>
      </c>
      <c r="D4" s="9" t="s">
        <v>17</v>
      </c>
      <c r="E4" s="10" t="s">
        <v>18</v>
      </c>
      <c r="F4" s="10" t="s">
        <v>19</v>
      </c>
      <c r="G4" s="10" t="s">
        <v>20</v>
      </c>
      <c r="H4" s="10" t="s">
        <v>21</v>
      </c>
      <c r="I4" s="10" t="s">
        <v>21</v>
      </c>
      <c r="J4" s="10" t="s">
        <v>22</v>
      </c>
      <c r="K4" s="10">
        <v>50</v>
      </c>
      <c r="L4" s="10" t="s">
        <v>23</v>
      </c>
      <c r="M4" s="10" t="s">
        <v>24</v>
      </c>
      <c r="N4" s="10" t="s">
        <v>25</v>
      </c>
      <c r="O4" s="10" t="s">
        <v>26</v>
      </c>
      <c r="P4" s="10" t="s">
        <v>25</v>
      </c>
      <c r="Q4" s="10">
        <v>204</v>
      </c>
      <c r="R4" s="10" t="s">
        <v>27</v>
      </c>
      <c r="S4" s="7"/>
      <c r="T4" s="7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4" ht="19.8" x14ac:dyDescent="0.3">
      <c r="A5" s="3"/>
      <c r="B5" s="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4" ht="22.2" x14ac:dyDescent="0.3">
      <c r="A8" s="3"/>
      <c r="B8" s="3"/>
      <c r="C8" s="12" t="s">
        <v>28</v>
      </c>
      <c r="D8" s="12" t="s">
        <v>29</v>
      </c>
      <c r="E8" s="12" t="s">
        <v>28</v>
      </c>
      <c r="F8" s="13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9"/>
      <c r="AH8" s="39"/>
    </row>
    <row r="9" spans="1:34" ht="20.399999999999999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4"/>
      <c r="T9" s="3"/>
      <c r="U9" s="3"/>
      <c r="V9" s="14"/>
      <c r="W9" s="3"/>
      <c r="X9" s="3"/>
      <c r="Y9" s="3"/>
      <c r="Z9" s="3"/>
      <c r="AA9" s="3"/>
      <c r="AB9" s="3"/>
      <c r="AC9" s="3"/>
      <c r="AD9" s="3"/>
      <c r="AE9" s="3"/>
      <c r="AF9" s="3"/>
      <c r="AG9" s="39"/>
      <c r="AH9" s="39"/>
    </row>
    <row r="10" spans="1:34" ht="15" thickBot="1" x14ac:dyDescent="0.35">
      <c r="A10" s="3"/>
      <c r="B10" s="15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4" ht="15" thickBot="1" x14ac:dyDescent="0.35">
      <c r="A11" s="3"/>
      <c r="B11" s="3"/>
      <c r="C11" s="16" t="s">
        <v>31</v>
      </c>
      <c r="D11" s="17" t="s">
        <v>32</v>
      </c>
      <c r="E11" s="18" t="s">
        <v>0</v>
      </c>
      <c r="F11" s="18" t="s">
        <v>33</v>
      </c>
      <c r="G11" s="18" t="s">
        <v>34</v>
      </c>
      <c r="H11" s="3"/>
      <c r="I11" s="16" t="s">
        <v>35</v>
      </c>
      <c r="J11" s="17" t="s">
        <v>32</v>
      </c>
      <c r="K11" s="18" t="s">
        <v>0</v>
      </c>
      <c r="L11" s="18" t="s">
        <v>33</v>
      </c>
      <c r="M11" s="18" t="s">
        <v>34</v>
      </c>
      <c r="N11" s="3"/>
      <c r="O11" s="16" t="s">
        <v>36</v>
      </c>
      <c r="P11" s="17" t="s">
        <v>32</v>
      </c>
      <c r="Q11" s="18" t="s">
        <v>0</v>
      </c>
      <c r="R11" s="18" t="s">
        <v>33</v>
      </c>
      <c r="S11" s="18" t="s">
        <v>34</v>
      </c>
      <c r="T11" s="3"/>
      <c r="U11" s="3"/>
      <c r="V11" s="16" t="s">
        <v>37</v>
      </c>
      <c r="W11" s="17" t="s">
        <v>32</v>
      </c>
      <c r="X11" s="18" t="s">
        <v>0</v>
      </c>
      <c r="Y11" s="18" t="s">
        <v>33</v>
      </c>
      <c r="Z11" s="18" t="s">
        <v>34</v>
      </c>
      <c r="AA11" s="3"/>
      <c r="AB11" s="3"/>
      <c r="AC11" s="3"/>
      <c r="AD11" s="3"/>
      <c r="AE11" s="3"/>
      <c r="AF11" s="3"/>
    </row>
    <row r="12" spans="1:34" ht="15" thickBot="1" x14ac:dyDescent="0.35">
      <c r="A12" s="3"/>
      <c r="B12" s="3"/>
      <c r="C12" s="19" t="s">
        <v>38</v>
      </c>
      <c r="D12" s="20" t="s">
        <v>39</v>
      </c>
      <c r="E12" s="21" t="s">
        <v>18</v>
      </c>
      <c r="F12" s="21" t="s">
        <v>28</v>
      </c>
      <c r="G12" s="44">
        <f>D12/E12</f>
        <v>1.1111111111111109</v>
      </c>
      <c r="H12" s="3"/>
      <c r="I12" s="19" t="s">
        <v>38</v>
      </c>
      <c r="J12" s="20" t="s">
        <v>39</v>
      </c>
      <c r="K12" s="21" t="s">
        <v>18</v>
      </c>
      <c r="L12" s="21" t="s">
        <v>28</v>
      </c>
      <c r="M12" s="44">
        <f>J12/K12</f>
        <v>1.1111111111111109</v>
      </c>
      <c r="N12" s="3"/>
      <c r="O12" s="19" t="s">
        <v>40</v>
      </c>
      <c r="P12" s="20" t="s">
        <v>41</v>
      </c>
      <c r="Q12" s="21" t="s">
        <v>20</v>
      </c>
      <c r="R12" s="21" t="s">
        <v>28</v>
      </c>
      <c r="S12" s="44">
        <f>P12/Q12</f>
        <v>0.14285714285714288</v>
      </c>
      <c r="T12" s="3"/>
      <c r="U12" s="3"/>
      <c r="V12" s="19" t="s">
        <v>40</v>
      </c>
      <c r="W12" s="20" t="s">
        <v>41</v>
      </c>
      <c r="X12" s="21" t="s">
        <v>20</v>
      </c>
      <c r="Y12" s="21" t="s">
        <v>28</v>
      </c>
      <c r="Z12" s="44">
        <f>W12/X12</f>
        <v>0.14285714285714288</v>
      </c>
      <c r="AA12" s="3"/>
      <c r="AB12" s="3"/>
      <c r="AC12" s="3"/>
      <c r="AD12" s="3"/>
      <c r="AE12" s="3"/>
      <c r="AF12" s="3"/>
    </row>
    <row r="13" spans="1:34" ht="15" thickBot="1" x14ac:dyDescent="0.35">
      <c r="A13" s="3"/>
      <c r="B13" s="3"/>
      <c r="C13" s="22" t="s">
        <v>42</v>
      </c>
      <c r="D13" s="20" t="s">
        <v>43</v>
      </c>
      <c r="E13" s="21" t="s">
        <v>19</v>
      </c>
      <c r="F13" s="21" t="s">
        <v>28</v>
      </c>
      <c r="G13" s="44">
        <f t="shared" ref="G13:G15" si="0">D13/E13</f>
        <v>2</v>
      </c>
      <c r="H13" s="3"/>
      <c r="I13" s="22" t="s">
        <v>44</v>
      </c>
      <c r="J13" s="20" t="s">
        <v>43</v>
      </c>
      <c r="K13" s="21" t="s">
        <v>19</v>
      </c>
      <c r="L13" s="21" t="s">
        <v>28</v>
      </c>
      <c r="M13" s="44">
        <f t="shared" ref="M13:M15" si="1">J13/K13</f>
        <v>2</v>
      </c>
      <c r="N13" s="3"/>
      <c r="O13" s="22" t="s">
        <v>45</v>
      </c>
      <c r="P13" s="20" t="s">
        <v>46</v>
      </c>
      <c r="Q13" s="21" t="s">
        <v>18</v>
      </c>
      <c r="R13" s="21" t="s">
        <v>28</v>
      </c>
      <c r="S13" s="44">
        <f t="shared" ref="S13:S16" si="2">P13/Q13</f>
        <v>0.92592592592592582</v>
      </c>
      <c r="T13" s="3"/>
      <c r="U13" s="3"/>
      <c r="V13" s="22" t="s">
        <v>45</v>
      </c>
      <c r="W13" s="20" t="s">
        <v>46</v>
      </c>
      <c r="X13" s="21" t="s">
        <v>18</v>
      </c>
      <c r="Y13" s="21" t="s">
        <v>28</v>
      </c>
      <c r="Z13" s="44">
        <f t="shared" ref="Z13:Z16" si="3">W13/X13</f>
        <v>0.92592592592592582</v>
      </c>
      <c r="AA13" s="3"/>
      <c r="AB13" s="23"/>
      <c r="AC13" s="23"/>
      <c r="AD13" s="23"/>
      <c r="AE13" s="3"/>
      <c r="AF13" s="3"/>
    </row>
    <row r="14" spans="1:34" ht="15" thickBot="1" x14ac:dyDescent="0.35">
      <c r="A14" s="3"/>
      <c r="B14" s="3"/>
      <c r="C14" s="24" t="s">
        <v>47</v>
      </c>
      <c r="D14" s="20" t="s">
        <v>21</v>
      </c>
      <c r="E14" s="21" t="s">
        <v>21</v>
      </c>
      <c r="F14" s="21" t="s">
        <v>28</v>
      </c>
      <c r="G14" s="44">
        <f t="shared" si="0"/>
        <v>1</v>
      </c>
      <c r="H14" s="3"/>
      <c r="I14" s="24" t="s">
        <v>48</v>
      </c>
      <c r="J14" s="20" t="s">
        <v>21</v>
      </c>
      <c r="K14" s="21" t="s">
        <v>21</v>
      </c>
      <c r="L14" s="21" t="s">
        <v>28</v>
      </c>
      <c r="M14" s="44">
        <f t="shared" si="1"/>
        <v>1</v>
      </c>
      <c r="N14" s="3"/>
      <c r="O14" s="24" t="s">
        <v>47</v>
      </c>
      <c r="P14" s="20" t="s">
        <v>21</v>
      </c>
      <c r="Q14" s="21" t="s">
        <v>21</v>
      </c>
      <c r="R14" s="21" t="s">
        <v>28</v>
      </c>
      <c r="S14" s="44">
        <f t="shared" si="2"/>
        <v>1</v>
      </c>
      <c r="T14" s="3"/>
      <c r="U14" s="3"/>
      <c r="V14" s="19" t="s">
        <v>47</v>
      </c>
      <c r="W14" s="20" t="s">
        <v>21</v>
      </c>
      <c r="X14" s="21" t="s">
        <v>21</v>
      </c>
      <c r="Y14" s="21" t="s">
        <v>28</v>
      </c>
      <c r="Z14" s="44">
        <f t="shared" si="3"/>
        <v>1</v>
      </c>
      <c r="AA14" s="3"/>
      <c r="AB14" s="23"/>
      <c r="AC14" s="23"/>
      <c r="AD14" s="23"/>
      <c r="AE14" s="3"/>
      <c r="AF14" s="23"/>
    </row>
    <row r="15" spans="1:34" ht="15" thickBot="1" x14ac:dyDescent="0.35">
      <c r="A15" s="3"/>
      <c r="B15" s="3"/>
      <c r="C15" s="24" t="s">
        <v>49</v>
      </c>
      <c r="D15" s="20" t="s">
        <v>23</v>
      </c>
      <c r="E15" s="21" t="s">
        <v>20</v>
      </c>
      <c r="F15" s="21" t="s">
        <v>28</v>
      </c>
      <c r="G15" s="44">
        <f t="shared" si="0"/>
        <v>0.57142857142857151</v>
      </c>
      <c r="H15" s="3"/>
      <c r="I15" s="24" t="s">
        <v>49</v>
      </c>
      <c r="J15" s="20" t="s">
        <v>23</v>
      </c>
      <c r="K15" s="21" t="s">
        <v>20</v>
      </c>
      <c r="L15" s="21" t="s">
        <v>28</v>
      </c>
      <c r="M15" s="44">
        <f t="shared" si="1"/>
        <v>0.57142857142857151</v>
      </c>
      <c r="N15" s="3"/>
      <c r="O15" s="24" t="s">
        <v>50</v>
      </c>
      <c r="P15" s="20" t="s">
        <v>19</v>
      </c>
      <c r="Q15" s="21" t="s">
        <v>21</v>
      </c>
      <c r="R15" s="21" t="s">
        <v>28</v>
      </c>
      <c r="S15" s="44">
        <f t="shared" si="2"/>
        <v>0.75</v>
      </c>
      <c r="T15" s="3"/>
      <c r="U15" s="3"/>
      <c r="V15" s="25" t="s">
        <v>51</v>
      </c>
      <c r="W15" s="21" t="s">
        <v>19</v>
      </c>
      <c r="X15" s="21" t="s">
        <v>22</v>
      </c>
      <c r="Y15" s="21" t="s">
        <v>28</v>
      </c>
      <c r="Z15" s="44">
        <f t="shared" si="3"/>
        <v>0.65217391304347827</v>
      </c>
      <c r="AA15" s="3"/>
      <c r="AB15" s="23"/>
      <c r="AC15" s="23"/>
      <c r="AD15" s="23"/>
      <c r="AE15" s="23"/>
      <c r="AF15" s="23"/>
    </row>
    <row r="16" spans="1:34" ht="26.4" thickBot="1" x14ac:dyDescent="0.35">
      <c r="A16" s="3"/>
      <c r="B16" s="3"/>
      <c r="C16" s="3"/>
      <c r="D16" s="3"/>
      <c r="E16" s="3"/>
      <c r="F16" s="3" t="s">
        <v>52</v>
      </c>
      <c r="G16" s="41">
        <f>SUM(G12:G15)/F16</f>
        <v>0.13007054673721338</v>
      </c>
      <c r="H16" s="3"/>
      <c r="I16" s="3"/>
      <c r="J16" s="3"/>
      <c r="K16" s="3"/>
      <c r="L16" s="3" t="s">
        <v>53</v>
      </c>
      <c r="M16" s="41">
        <f>SUM(M12:M15)/L16</f>
        <v>0.39021164021164018</v>
      </c>
      <c r="N16" s="3"/>
      <c r="O16" s="24" t="s">
        <v>49</v>
      </c>
      <c r="P16" s="20" t="s">
        <v>41</v>
      </c>
      <c r="Q16" s="21" t="s">
        <v>20</v>
      </c>
      <c r="R16" s="21" t="s">
        <v>28</v>
      </c>
      <c r="S16" s="44">
        <f t="shared" si="2"/>
        <v>0.14285714285714288</v>
      </c>
      <c r="T16" s="3"/>
      <c r="U16" s="3"/>
      <c r="V16" s="24" t="s">
        <v>49</v>
      </c>
      <c r="W16" s="20" t="s">
        <v>41</v>
      </c>
      <c r="X16" s="21" t="s">
        <v>20</v>
      </c>
      <c r="Y16" s="21" t="s">
        <v>28</v>
      </c>
      <c r="Z16" s="44">
        <f t="shared" si="3"/>
        <v>0.14285714285714288</v>
      </c>
      <c r="AA16" s="3"/>
      <c r="AB16" s="23"/>
      <c r="AC16" s="23"/>
      <c r="AD16" s="23"/>
      <c r="AE16" s="23"/>
      <c r="AF16" s="23"/>
    </row>
    <row r="17" spans="1:32" ht="25.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54</v>
      </c>
      <c r="S17" s="41">
        <f>SUM(S12:S16)/R17</f>
        <v>0.14808201058201059</v>
      </c>
      <c r="T17" s="3"/>
      <c r="U17" s="3"/>
      <c r="V17" s="3"/>
      <c r="W17" s="3"/>
      <c r="X17" s="3"/>
      <c r="Y17" s="3" t="s">
        <v>55</v>
      </c>
      <c r="Z17" s="41">
        <f>SUM(Z12:Z16)/Y17</f>
        <v>0.11014669710321885</v>
      </c>
      <c r="AA17" s="3"/>
      <c r="AB17" s="3"/>
      <c r="AC17" s="3"/>
      <c r="AD17" s="3"/>
      <c r="AE17" s="3"/>
      <c r="AF17" s="3"/>
    </row>
    <row r="18" spans="1:3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6" t="s">
        <v>56</v>
      </c>
      <c r="W20" s="18" t="s">
        <v>32</v>
      </c>
      <c r="X20" s="18" t="s">
        <v>0</v>
      </c>
      <c r="Y20" s="18" t="s">
        <v>33</v>
      </c>
      <c r="Z20" s="18" t="s">
        <v>34</v>
      </c>
      <c r="AA20" s="3"/>
      <c r="AB20" s="3"/>
      <c r="AC20" s="3"/>
      <c r="AD20" s="3"/>
      <c r="AE20" s="3"/>
      <c r="AF20" s="3"/>
    </row>
    <row r="21" spans="1:32" ht="22.8" thickBot="1" x14ac:dyDescent="0.35">
      <c r="A21" s="3"/>
      <c r="B21" s="3"/>
      <c r="C21" s="27" t="s">
        <v>57</v>
      </c>
      <c r="D21" s="28" t="s">
        <v>58</v>
      </c>
      <c r="E21" s="2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0" t="s">
        <v>59</v>
      </c>
      <c r="W21" s="21" t="s">
        <v>41</v>
      </c>
      <c r="X21" s="21">
        <v>50</v>
      </c>
      <c r="Y21" s="21" t="s">
        <v>60</v>
      </c>
      <c r="Z21" s="30">
        <f>W21/X21/Y21</f>
        <v>5.0000000000000001E-4</v>
      </c>
      <c r="AA21" s="3"/>
      <c r="AB21" s="3"/>
      <c r="AC21" s="3"/>
      <c r="AD21" s="3"/>
      <c r="AE21" s="3"/>
      <c r="AF21" s="3"/>
    </row>
    <row r="22" spans="1:32" ht="18" x14ac:dyDescent="0.3">
      <c r="A22" s="3"/>
      <c r="B22" s="3"/>
      <c r="C22" s="29"/>
      <c r="D22" s="29"/>
      <c r="E22" s="2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8" x14ac:dyDescent="0.3">
      <c r="A23" s="3"/>
      <c r="B23" s="3"/>
      <c r="C23" s="99" t="s">
        <v>61</v>
      </c>
      <c r="D23" s="99"/>
      <c r="E23" s="9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5" thickBot="1" x14ac:dyDescent="0.35">
      <c r="A27" s="3"/>
      <c r="B27" s="15" t="s">
        <v>62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5" thickBot="1" x14ac:dyDescent="0.35">
      <c r="A28" s="3"/>
      <c r="B28" s="3"/>
      <c r="C28" s="16" t="s">
        <v>31</v>
      </c>
      <c r="D28" s="17" t="s">
        <v>32</v>
      </c>
      <c r="E28" s="18" t="s">
        <v>0</v>
      </c>
      <c r="F28" s="18" t="s">
        <v>33</v>
      </c>
      <c r="G28" s="18" t="s">
        <v>34</v>
      </c>
      <c r="H28" s="3"/>
      <c r="I28" s="16" t="s">
        <v>63</v>
      </c>
      <c r="J28" s="17" t="s">
        <v>32</v>
      </c>
      <c r="K28" s="18" t="s">
        <v>0</v>
      </c>
      <c r="L28" s="18" t="s">
        <v>33</v>
      </c>
      <c r="M28" s="18" t="s">
        <v>34</v>
      </c>
      <c r="N28" s="3"/>
      <c r="O28" s="16" t="s">
        <v>64</v>
      </c>
      <c r="P28" s="17" t="s">
        <v>32</v>
      </c>
      <c r="Q28" s="18" t="s">
        <v>0</v>
      </c>
      <c r="R28" s="18" t="s">
        <v>33</v>
      </c>
      <c r="S28" s="18" t="s">
        <v>34</v>
      </c>
      <c r="T28" s="3"/>
      <c r="U28" s="3"/>
      <c r="V28" s="16" t="s">
        <v>65</v>
      </c>
      <c r="W28" s="17" t="s">
        <v>32</v>
      </c>
      <c r="X28" s="18" t="s">
        <v>0</v>
      </c>
      <c r="Y28" s="18" t="s">
        <v>33</v>
      </c>
      <c r="Z28" s="18" t="s">
        <v>34</v>
      </c>
      <c r="AA28" s="3"/>
      <c r="AB28" s="3"/>
      <c r="AC28" s="3"/>
      <c r="AD28" s="3"/>
      <c r="AE28" s="3"/>
      <c r="AF28" s="3"/>
    </row>
    <row r="29" spans="1:32" ht="15" thickBot="1" x14ac:dyDescent="0.35">
      <c r="A29" s="3"/>
      <c r="B29" s="3"/>
      <c r="C29" s="19" t="s">
        <v>66</v>
      </c>
      <c r="D29" s="20" t="s">
        <v>39</v>
      </c>
      <c r="E29" s="21" t="s">
        <v>18</v>
      </c>
      <c r="F29" s="21" t="s">
        <v>28</v>
      </c>
      <c r="G29" s="42">
        <f>D29/E29</f>
        <v>1.1111111111111109</v>
      </c>
      <c r="H29" s="3"/>
      <c r="I29" s="19" t="s">
        <v>66</v>
      </c>
      <c r="J29" s="20" t="s">
        <v>39</v>
      </c>
      <c r="K29" s="21" t="s">
        <v>18</v>
      </c>
      <c r="L29" s="21" t="s">
        <v>28</v>
      </c>
      <c r="M29" s="43">
        <f>J29/K29</f>
        <v>1.1111111111111109</v>
      </c>
      <c r="N29" s="3"/>
      <c r="O29" s="19" t="s">
        <v>40</v>
      </c>
      <c r="P29" s="20" t="s">
        <v>41</v>
      </c>
      <c r="Q29" s="21" t="s">
        <v>20</v>
      </c>
      <c r="R29" s="21" t="s">
        <v>28</v>
      </c>
      <c r="S29" s="42">
        <f>P29/Q29</f>
        <v>0.14285714285714288</v>
      </c>
      <c r="T29" s="3"/>
      <c r="U29" s="3"/>
      <c r="V29" s="19" t="s">
        <v>40</v>
      </c>
      <c r="W29" s="20" t="s">
        <v>41</v>
      </c>
      <c r="X29" s="21" t="s">
        <v>20</v>
      </c>
      <c r="Y29" s="21" t="s">
        <v>28</v>
      </c>
      <c r="Z29" s="42">
        <f>W29/X29</f>
        <v>0.14285714285714288</v>
      </c>
      <c r="AA29" s="3"/>
      <c r="AB29" s="3"/>
      <c r="AC29" s="3"/>
      <c r="AD29" s="3"/>
      <c r="AE29" s="3"/>
      <c r="AF29" s="3"/>
    </row>
    <row r="30" spans="1:32" ht="15" thickBot="1" x14ac:dyDescent="0.35">
      <c r="A30" s="3"/>
      <c r="B30" s="3"/>
      <c r="C30" s="22" t="s">
        <v>67</v>
      </c>
      <c r="D30" s="20" t="s">
        <v>43</v>
      </c>
      <c r="E30" s="21" t="s">
        <v>19</v>
      </c>
      <c r="F30" s="21" t="s">
        <v>28</v>
      </c>
      <c r="G30" s="42">
        <f t="shared" ref="G30:G32" si="4">D30/E30</f>
        <v>2</v>
      </c>
      <c r="H30" s="3"/>
      <c r="I30" s="31" t="s">
        <v>67</v>
      </c>
      <c r="J30" s="20" t="s">
        <v>43</v>
      </c>
      <c r="K30" s="21" t="s">
        <v>19</v>
      </c>
      <c r="L30" s="21" t="s">
        <v>28</v>
      </c>
      <c r="M30" s="43">
        <f t="shared" ref="M30:M32" si="5">J30/K30</f>
        <v>2</v>
      </c>
      <c r="N30" s="3"/>
      <c r="O30" s="22" t="s">
        <v>45</v>
      </c>
      <c r="P30" s="20" t="s">
        <v>46</v>
      </c>
      <c r="Q30" s="21" t="s">
        <v>18</v>
      </c>
      <c r="R30" s="21" t="s">
        <v>28</v>
      </c>
      <c r="S30" s="42">
        <f t="shared" ref="S30:S33" si="6">P30/Q30</f>
        <v>0.92592592592592582</v>
      </c>
      <c r="T30" s="3"/>
      <c r="U30" s="3"/>
      <c r="V30" s="22" t="s">
        <v>45</v>
      </c>
      <c r="W30" s="20" t="s">
        <v>46</v>
      </c>
      <c r="X30" s="21" t="s">
        <v>18</v>
      </c>
      <c r="Y30" s="21" t="s">
        <v>28</v>
      </c>
      <c r="Z30" s="42">
        <f t="shared" ref="Z30:Z32" si="7">W30/X30</f>
        <v>0.92592592592592582</v>
      </c>
      <c r="AA30" s="3"/>
      <c r="AB30" s="23"/>
      <c r="AC30" s="23"/>
      <c r="AD30" s="23"/>
      <c r="AE30" s="3"/>
      <c r="AF30" s="3"/>
    </row>
    <row r="31" spans="1:32" ht="15" thickBot="1" x14ac:dyDescent="0.35">
      <c r="A31" s="3"/>
      <c r="B31" s="3"/>
      <c r="C31" s="24" t="s">
        <v>51</v>
      </c>
      <c r="D31" s="20" t="s">
        <v>21</v>
      </c>
      <c r="E31" s="21" t="s">
        <v>22</v>
      </c>
      <c r="F31" s="21" t="s">
        <v>28</v>
      </c>
      <c r="G31" s="42">
        <f t="shared" si="4"/>
        <v>0.86956521739130443</v>
      </c>
      <c r="H31" s="3"/>
      <c r="I31" s="25" t="s">
        <v>51</v>
      </c>
      <c r="J31" s="21" t="s">
        <v>21</v>
      </c>
      <c r="K31" s="21" t="s">
        <v>22</v>
      </c>
      <c r="L31" s="21" t="s">
        <v>28</v>
      </c>
      <c r="M31" s="43">
        <f t="shared" si="5"/>
        <v>0.86956521739130443</v>
      </c>
      <c r="N31" s="3"/>
      <c r="O31" s="19" t="s">
        <v>47</v>
      </c>
      <c r="P31" s="20" t="s">
        <v>21</v>
      </c>
      <c r="Q31" s="21" t="s">
        <v>21</v>
      </c>
      <c r="R31" s="21" t="s">
        <v>28</v>
      </c>
      <c r="S31" s="42">
        <f t="shared" si="6"/>
        <v>1</v>
      </c>
      <c r="T31" s="3"/>
      <c r="U31" s="3"/>
      <c r="V31" s="32" t="s">
        <v>51</v>
      </c>
      <c r="W31" s="21" t="s">
        <v>19</v>
      </c>
      <c r="X31" s="21" t="s">
        <v>22</v>
      </c>
      <c r="Y31" s="21" t="s">
        <v>28</v>
      </c>
      <c r="Z31" s="42">
        <f t="shared" si="7"/>
        <v>0.65217391304347827</v>
      </c>
      <c r="AA31" s="3"/>
      <c r="AB31" s="23"/>
      <c r="AC31" s="23"/>
      <c r="AD31" s="23"/>
      <c r="AE31" s="3"/>
      <c r="AF31" s="23"/>
    </row>
    <row r="32" spans="1:32" ht="15" thickBot="1" x14ac:dyDescent="0.35">
      <c r="A32" s="3"/>
      <c r="B32" s="3"/>
      <c r="C32" s="24" t="s">
        <v>49</v>
      </c>
      <c r="D32" s="20" t="s">
        <v>23</v>
      </c>
      <c r="E32" s="21" t="s">
        <v>20</v>
      </c>
      <c r="F32" s="21" t="s">
        <v>28</v>
      </c>
      <c r="G32" s="42">
        <f t="shared" si="4"/>
        <v>0.57142857142857151</v>
      </c>
      <c r="H32" s="3"/>
      <c r="I32" s="24" t="s">
        <v>49</v>
      </c>
      <c r="J32" s="20" t="s">
        <v>23</v>
      </c>
      <c r="K32" s="21" t="s">
        <v>20</v>
      </c>
      <c r="L32" s="21" t="s">
        <v>28</v>
      </c>
      <c r="M32" s="43">
        <f t="shared" si="5"/>
        <v>0.57142857142857151</v>
      </c>
      <c r="N32" s="3"/>
      <c r="O32" s="25" t="s">
        <v>51</v>
      </c>
      <c r="P32" s="21" t="s">
        <v>19</v>
      </c>
      <c r="Q32" s="21" t="s">
        <v>22</v>
      </c>
      <c r="R32" s="21" t="s">
        <v>28</v>
      </c>
      <c r="S32" s="42">
        <f t="shared" si="6"/>
        <v>0.65217391304347827</v>
      </c>
      <c r="T32" s="3"/>
      <c r="U32" s="3"/>
      <c r="V32" s="24" t="s">
        <v>68</v>
      </c>
      <c r="W32" s="20" t="s">
        <v>41</v>
      </c>
      <c r="X32" s="21" t="s">
        <v>20</v>
      </c>
      <c r="Y32" s="3"/>
      <c r="Z32" s="42">
        <f t="shared" si="7"/>
        <v>0.14285714285714288</v>
      </c>
      <c r="AA32" s="3"/>
      <c r="AB32" s="23"/>
      <c r="AC32" s="23"/>
      <c r="AD32" s="23"/>
      <c r="AE32" s="23"/>
      <c r="AF32" s="23"/>
    </row>
    <row r="33" spans="1:32" ht="26.4" thickBot="1" x14ac:dyDescent="0.35">
      <c r="A33" s="3"/>
      <c r="B33" s="3"/>
      <c r="C33" s="3"/>
      <c r="D33" s="3"/>
      <c r="E33" s="3"/>
      <c r="F33" s="3" t="s">
        <v>54</v>
      </c>
      <c r="G33" s="45">
        <f>SUM(G29:G32)/F33</f>
        <v>0.22760524499654933</v>
      </c>
      <c r="H33" s="3"/>
      <c r="I33" s="3"/>
      <c r="J33" s="3"/>
      <c r="K33" s="3"/>
      <c r="L33" s="3" t="s">
        <v>53</v>
      </c>
      <c r="M33" s="46">
        <f>SUM(M29:M32)/L33</f>
        <v>0.37934207499424888</v>
      </c>
      <c r="N33" s="3"/>
      <c r="O33" s="24" t="s">
        <v>49</v>
      </c>
      <c r="P33" s="20" t="s">
        <v>41</v>
      </c>
      <c r="Q33" s="21" t="s">
        <v>20</v>
      </c>
      <c r="R33" s="21" t="s">
        <v>28</v>
      </c>
      <c r="S33" s="42">
        <f t="shared" si="6"/>
        <v>0.14285714285714288</v>
      </c>
      <c r="T33" s="3"/>
      <c r="U33" s="3"/>
      <c r="V33" s="3"/>
      <c r="W33" s="3"/>
      <c r="X33" s="3"/>
      <c r="Y33" s="3" t="s">
        <v>69</v>
      </c>
      <c r="Z33" s="45">
        <f>SUM(Z29:Z32)/Y33</f>
        <v>0.10354522914909386</v>
      </c>
      <c r="AA33" s="3"/>
      <c r="AB33" s="23"/>
      <c r="AC33" s="23"/>
      <c r="AD33" s="23"/>
      <c r="AE33" s="23"/>
      <c r="AF33" s="23"/>
    </row>
    <row r="34" spans="1:32" ht="25.8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53</v>
      </c>
      <c r="S34" s="45">
        <f>SUM(S29:S33)/R34</f>
        <v>0.23865117705697417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6" t="s">
        <v>70</v>
      </c>
      <c r="W37" s="18" t="s">
        <v>32</v>
      </c>
      <c r="X37" s="18" t="s">
        <v>0</v>
      </c>
      <c r="Y37" s="18" t="s">
        <v>33</v>
      </c>
      <c r="Z37" s="18" t="s">
        <v>34</v>
      </c>
      <c r="AA37" s="3"/>
      <c r="AB37" s="3"/>
      <c r="AC37" s="3"/>
      <c r="AD37" s="3"/>
      <c r="AE37" s="3"/>
      <c r="AF37" s="3"/>
    </row>
    <row r="38" spans="1:32" ht="22.8" thickBot="1" x14ac:dyDescent="0.35">
      <c r="A38" s="3"/>
      <c r="B38" s="3"/>
      <c r="C38" s="27" t="s">
        <v>57</v>
      </c>
      <c r="D38" s="40" t="s">
        <v>71</v>
      </c>
      <c r="E38" s="2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0" t="s">
        <v>72</v>
      </c>
      <c r="W38" s="21" t="s">
        <v>41</v>
      </c>
      <c r="X38" s="21" t="s">
        <v>17</v>
      </c>
      <c r="Y38" s="21" t="s">
        <v>60</v>
      </c>
      <c r="Z38" s="47">
        <f>W38/X38/Y38</f>
        <v>0.14705882352941177</v>
      </c>
      <c r="AA38" s="3"/>
      <c r="AB38" s="3"/>
      <c r="AC38" s="3"/>
      <c r="AD38" s="3"/>
      <c r="AE38" s="3"/>
      <c r="AF38" s="3"/>
    </row>
    <row r="39" spans="1:32" ht="18" x14ac:dyDescent="0.3">
      <c r="A39" s="3"/>
      <c r="B39" s="3"/>
      <c r="C39" s="29"/>
      <c r="D39" s="29"/>
      <c r="E39" s="2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8" x14ac:dyDescent="0.3">
      <c r="A40" s="3"/>
      <c r="B40" s="3"/>
      <c r="C40" s="99" t="s">
        <v>61</v>
      </c>
      <c r="D40" s="99"/>
      <c r="E40" s="9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8" x14ac:dyDescent="0.3">
      <c r="A41" s="3"/>
      <c r="B41" s="3"/>
      <c r="C41" s="29"/>
      <c r="D41" s="29"/>
      <c r="E41" s="2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5" thickBot="1" x14ac:dyDescent="0.35">
      <c r="A49" s="3"/>
      <c r="B49" s="15" t="s">
        <v>73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20.399999999999999" thickBot="1" x14ac:dyDescent="0.35">
      <c r="A50" s="3"/>
      <c r="B50" s="3"/>
      <c r="C50" s="16" t="s">
        <v>74</v>
      </c>
      <c r="D50" s="17" t="s">
        <v>32</v>
      </c>
      <c r="E50" s="18" t="s">
        <v>0</v>
      </c>
      <c r="F50" s="18" t="s">
        <v>33</v>
      </c>
      <c r="G50" s="6" t="s">
        <v>75</v>
      </c>
      <c r="H50" s="3"/>
      <c r="I50" s="16" t="s">
        <v>76</v>
      </c>
      <c r="J50" s="17" t="s">
        <v>32</v>
      </c>
      <c r="K50" s="18" t="s">
        <v>0</v>
      </c>
      <c r="L50" s="18" t="s">
        <v>33</v>
      </c>
      <c r="M50" s="18" t="s">
        <v>34</v>
      </c>
      <c r="N50" s="3"/>
      <c r="O50" s="16" t="s">
        <v>77</v>
      </c>
      <c r="P50" s="17" t="s">
        <v>32</v>
      </c>
      <c r="Q50" s="18" t="s">
        <v>0</v>
      </c>
      <c r="R50" s="18" t="s">
        <v>33</v>
      </c>
      <c r="S50" s="18" t="s">
        <v>34</v>
      </c>
      <c r="T50" s="3"/>
      <c r="U50" s="3"/>
      <c r="V50" s="16" t="s">
        <v>78</v>
      </c>
      <c r="W50" s="17" t="s">
        <v>32</v>
      </c>
      <c r="X50" s="18" t="s">
        <v>0</v>
      </c>
      <c r="Y50" s="18" t="s">
        <v>33</v>
      </c>
      <c r="Z50" s="18" t="s">
        <v>34</v>
      </c>
      <c r="AA50" s="3"/>
      <c r="AB50" s="3"/>
      <c r="AC50" s="3"/>
      <c r="AD50" s="3"/>
      <c r="AE50" s="3"/>
      <c r="AF50" s="3"/>
    </row>
    <row r="51" spans="1:32" ht="15" thickBot="1" x14ac:dyDescent="0.35">
      <c r="A51" s="3"/>
      <c r="B51" s="3"/>
      <c r="C51" s="19" t="s">
        <v>66</v>
      </c>
      <c r="D51" s="20" t="s">
        <v>39</v>
      </c>
      <c r="E51" s="21" t="s">
        <v>18</v>
      </c>
      <c r="F51" s="21" t="s">
        <v>28</v>
      </c>
      <c r="G51" s="43">
        <f>D51/E51</f>
        <v>1.1111111111111109</v>
      </c>
      <c r="H51" s="3"/>
      <c r="I51" s="19" t="s">
        <v>66</v>
      </c>
      <c r="J51" s="20" t="s">
        <v>39</v>
      </c>
      <c r="K51" s="21" t="s">
        <v>18</v>
      </c>
      <c r="L51" s="21" t="s">
        <v>28</v>
      </c>
      <c r="M51" s="43">
        <f>J51/K51</f>
        <v>1.1111111111111109</v>
      </c>
      <c r="N51" s="3"/>
      <c r="O51" s="19" t="s">
        <v>66</v>
      </c>
      <c r="P51" s="20" t="s">
        <v>39</v>
      </c>
      <c r="Q51" s="21" t="s">
        <v>18</v>
      </c>
      <c r="R51" s="21" t="s">
        <v>28</v>
      </c>
      <c r="S51" s="44">
        <f>P51/Q51</f>
        <v>1.1111111111111109</v>
      </c>
      <c r="T51" s="3"/>
      <c r="U51" s="3"/>
      <c r="V51" s="19" t="s">
        <v>40</v>
      </c>
      <c r="W51" s="20" t="s">
        <v>41</v>
      </c>
      <c r="X51" s="21" t="s">
        <v>20</v>
      </c>
      <c r="Y51" s="21" t="s">
        <v>28</v>
      </c>
      <c r="Z51" s="43">
        <f>W51/X51</f>
        <v>0.14285714285714288</v>
      </c>
      <c r="AA51" s="3"/>
      <c r="AB51" s="3"/>
      <c r="AC51" s="3"/>
      <c r="AD51" s="3"/>
      <c r="AE51" s="3"/>
      <c r="AF51" s="3"/>
    </row>
    <row r="52" spans="1:32" ht="15" thickBot="1" x14ac:dyDescent="0.35">
      <c r="A52" s="3"/>
      <c r="B52" s="3"/>
      <c r="C52" s="22" t="s">
        <v>67</v>
      </c>
      <c r="D52" s="20" t="s">
        <v>43</v>
      </c>
      <c r="E52" s="21" t="s">
        <v>19</v>
      </c>
      <c r="F52" s="21" t="s">
        <v>28</v>
      </c>
      <c r="G52" s="43">
        <f t="shared" ref="G52:G54" si="8">D52/E52</f>
        <v>2</v>
      </c>
      <c r="H52" s="3"/>
      <c r="I52" s="22" t="s">
        <v>67</v>
      </c>
      <c r="J52" s="20" t="s">
        <v>43</v>
      </c>
      <c r="K52" s="21" t="s">
        <v>19</v>
      </c>
      <c r="L52" s="21" t="s">
        <v>28</v>
      </c>
      <c r="M52" s="43">
        <f t="shared" ref="M52:M54" si="9">J52/K52</f>
        <v>2</v>
      </c>
      <c r="N52" s="3"/>
      <c r="O52" s="22" t="s">
        <v>67</v>
      </c>
      <c r="P52" s="20" t="s">
        <v>43</v>
      </c>
      <c r="Q52" s="21" t="s">
        <v>19</v>
      </c>
      <c r="R52" s="21" t="s">
        <v>28</v>
      </c>
      <c r="S52" s="44">
        <f t="shared" ref="S52:S54" si="10">P52/Q52</f>
        <v>2</v>
      </c>
      <c r="T52" s="3"/>
      <c r="U52" s="3"/>
      <c r="V52" s="22" t="s">
        <v>45</v>
      </c>
      <c r="W52" s="20" t="s">
        <v>46</v>
      </c>
      <c r="X52" s="21" t="s">
        <v>18</v>
      </c>
      <c r="Y52" s="21" t="s">
        <v>28</v>
      </c>
      <c r="Z52" s="43">
        <f t="shared" ref="Z52:Z54" si="11">W52/X52</f>
        <v>0.92592592592592582</v>
      </c>
      <c r="AA52" s="3"/>
      <c r="AB52" s="3"/>
      <c r="AC52" s="3"/>
      <c r="AD52" s="3"/>
      <c r="AE52" s="3"/>
      <c r="AF52" s="3"/>
    </row>
    <row r="53" spans="1:32" ht="15" thickBot="1" x14ac:dyDescent="0.35">
      <c r="A53" s="3"/>
      <c r="B53" s="3"/>
      <c r="C53" s="24" t="s">
        <v>79</v>
      </c>
      <c r="D53" s="20" t="s">
        <v>21</v>
      </c>
      <c r="E53" s="21" t="s">
        <v>21</v>
      </c>
      <c r="F53" s="21" t="s">
        <v>28</v>
      </c>
      <c r="G53" s="43">
        <f t="shared" si="8"/>
        <v>1</v>
      </c>
      <c r="H53" s="3"/>
      <c r="I53" s="24" t="s">
        <v>79</v>
      </c>
      <c r="J53" s="20" t="s">
        <v>21</v>
      </c>
      <c r="K53" s="21" t="s">
        <v>21</v>
      </c>
      <c r="L53" s="21" t="s">
        <v>28</v>
      </c>
      <c r="M53" s="43">
        <f t="shared" si="9"/>
        <v>1</v>
      </c>
      <c r="N53" s="3"/>
      <c r="O53" s="24" t="s">
        <v>79</v>
      </c>
      <c r="P53" s="20" t="s">
        <v>21</v>
      </c>
      <c r="Q53" s="21" t="s">
        <v>21</v>
      </c>
      <c r="R53" s="21" t="s">
        <v>28</v>
      </c>
      <c r="S53" s="44">
        <f t="shared" si="10"/>
        <v>1</v>
      </c>
      <c r="T53" s="3"/>
      <c r="U53" s="3"/>
      <c r="V53" s="32" t="s">
        <v>79</v>
      </c>
      <c r="W53" s="21" t="s">
        <v>19</v>
      </c>
      <c r="X53" s="21" t="s">
        <v>21</v>
      </c>
      <c r="Y53" s="21" t="s">
        <v>28</v>
      </c>
      <c r="Z53" s="43">
        <f t="shared" si="11"/>
        <v>0.75</v>
      </c>
      <c r="AA53" s="3"/>
      <c r="AB53" s="3"/>
      <c r="AC53" s="3"/>
      <c r="AD53" s="3"/>
      <c r="AE53" s="3"/>
      <c r="AF53" s="3"/>
    </row>
    <row r="54" spans="1:32" ht="15" thickBot="1" x14ac:dyDescent="0.35">
      <c r="A54" s="3"/>
      <c r="B54" s="3"/>
      <c r="C54" s="24" t="s">
        <v>49</v>
      </c>
      <c r="D54" s="20" t="s">
        <v>23</v>
      </c>
      <c r="E54" s="21" t="s">
        <v>20</v>
      </c>
      <c r="F54" s="21" t="s">
        <v>28</v>
      </c>
      <c r="G54" s="43">
        <f t="shared" si="8"/>
        <v>0.57142857142857151</v>
      </c>
      <c r="H54" s="3"/>
      <c r="I54" s="24" t="s">
        <v>49</v>
      </c>
      <c r="J54" s="20" t="s">
        <v>23</v>
      </c>
      <c r="K54" s="21" t="s">
        <v>20</v>
      </c>
      <c r="L54" s="21" t="s">
        <v>28</v>
      </c>
      <c r="M54" s="43">
        <f t="shared" si="9"/>
        <v>0.57142857142857151</v>
      </c>
      <c r="N54" s="3"/>
      <c r="O54" s="24" t="s">
        <v>49</v>
      </c>
      <c r="P54" s="20" t="s">
        <v>23</v>
      </c>
      <c r="Q54" s="21" t="s">
        <v>20</v>
      </c>
      <c r="R54" s="21" t="s">
        <v>28</v>
      </c>
      <c r="S54" s="44">
        <f t="shared" si="10"/>
        <v>0.57142857142857151</v>
      </c>
      <c r="T54" s="3"/>
      <c r="U54" s="3"/>
      <c r="V54" s="24" t="s">
        <v>68</v>
      </c>
      <c r="W54" s="20" t="s">
        <v>41</v>
      </c>
      <c r="X54" s="21" t="s">
        <v>20</v>
      </c>
      <c r="Y54" s="3"/>
      <c r="Z54" s="43">
        <f t="shared" si="11"/>
        <v>0.14285714285714288</v>
      </c>
      <c r="AA54" s="3"/>
      <c r="AB54" s="3"/>
      <c r="AC54" s="3"/>
      <c r="AD54" s="3"/>
      <c r="AE54" s="3"/>
      <c r="AF54" s="3"/>
    </row>
    <row r="55" spans="1:32" ht="25.8" x14ac:dyDescent="0.3">
      <c r="A55" s="3"/>
      <c r="B55" s="3"/>
      <c r="C55" s="3"/>
      <c r="D55" s="3"/>
      <c r="E55" s="3"/>
      <c r="F55" s="3" t="s">
        <v>80</v>
      </c>
      <c r="G55" s="46">
        <f>SUM(G51:G54)/F55</f>
        <v>0.11706349206349205</v>
      </c>
      <c r="H55" s="3"/>
      <c r="I55" s="3"/>
      <c r="J55" s="3"/>
      <c r="K55" s="3"/>
      <c r="L55" s="3" t="s">
        <v>53</v>
      </c>
      <c r="M55" s="41">
        <f>SUM(M51:M54)/L55</f>
        <v>0.39021164021164018</v>
      </c>
      <c r="N55" s="3"/>
      <c r="O55" s="3"/>
      <c r="P55" s="3"/>
      <c r="Q55" s="3"/>
      <c r="R55" s="3" t="s">
        <v>53</v>
      </c>
      <c r="S55" s="41">
        <f>SUM(S51:S54)/R55</f>
        <v>0.39021164021164018</v>
      </c>
      <c r="T55" s="3"/>
      <c r="U55" s="3"/>
      <c r="V55" s="3"/>
      <c r="W55" s="3"/>
      <c r="X55" s="3"/>
      <c r="Y55" s="3" t="s">
        <v>69</v>
      </c>
      <c r="Z55" s="46">
        <f>SUM(Z51:Z54)/Y55</f>
        <v>0.10898001175778953</v>
      </c>
      <c r="AA55" s="3"/>
      <c r="AB55" s="3"/>
      <c r="AC55" s="3"/>
      <c r="AD55" s="3"/>
      <c r="AE55" s="3"/>
      <c r="AF55" s="3"/>
    </row>
    <row r="56" spans="1:3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5" thickBot="1" x14ac:dyDescent="0.35">
      <c r="A58" s="3"/>
      <c r="B58" s="3"/>
      <c r="C58" s="3"/>
      <c r="D58" s="3"/>
      <c r="E58" s="3"/>
      <c r="F58" s="3"/>
      <c r="G58" s="3"/>
      <c r="H58" s="3"/>
      <c r="I58" s="16" t="s">
        <v>81</v>
      </c>
      <c r="J58" s="17" t="s">
        <v>32</v>
      </c>
      <c r="K58" s="18" t="s">
        <v>0</v>
      </c>
      <c r="L58" s="18" t="s">
        <v>33</v>
      </c>
      <c r="M58" s="18" t="s">
        <v>34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5" thickBot="1" x14ac:dyDescent="0.35">
      <c r="A59" s="3"/>
      <c r="B59" s="3"/>
      <c r="C59" s="3"/>
      <c r="D59" s="3"/>
      <c r="E59" s="3"/>
      <c r="F59" s="3"/>
      <c r="G59" s="3"/>
      <c r="H59" s="3"/>
      <c r="I59" s="19" t="s">
        <v>66</v>
      </c>
      <c r="J59" s="20" t="s">
        <v>39</v>
      </c>
      <c r="K59" s="21" t="s">
        <v>18</v>
      </c>
      <c r="L59" s="21" t="s">
        <v>28</v>
      </c>
      <c r="M59" s="43">
        <f>J59/K59</f>
        <v>1.1111111111111109</v>
      </c>
      <c r="N59" s="3"/>
      <c r="O59" s="3"/>
      <c r="P59" s="3"/>
      <c r="Q59" s="3"/>
      <c r="R59" s="3"/>
      <c r="S59" s="3"/>
      <c r="T59" s="3"/>
      <c r="U59" s="3"/>
      <c r="V59" s="26" t="s">
        <v>82</v>
      </c>
      <c r="W59" s="18" t="s">
        <v>32</v>
      </c>
      <c r="X59" s="18" t="s">
        <v>0</v>
      </c>
      <c r="Y59" s="18" t="s">
        <v>33</v>
      </c>
      <c r="Z59" s="18" t="s">
        <v>34</v>
      </c>
      <c r="AA59" s="3"/>
      <c r="AB59" s="3"/>
      <c r="AC59" s="3"/>
      <c r="AD59" s="3"/>
      <c r="AE59" s="3"/>
      <c r="AF59" s="3"/>
    </row>
    <row r="60" spans="1:32" ht="20.399999999999999" thickBot="1" x14ac:dyDescent="0.35">
      <c r="A60" s="3"/>
      <c r="B60" s="3"/>
      <c r="C60" s="27" t="s">
        <v>57</v>
      </c>
      <c r="D60" s="40" t="s">
        <v>83</v>
      </c>
      <c r="E60" s="29"/>
      <c r="F60" s="3"/>
      <c r="G60" s="3"/>
      <c r="H60" s="3"/>
      <c r="I60" s="22" t="s">
        <v>67</v>
      </c>
      <c r="J60" s="20" t="s">
        <v>43</v>
      </c>
      <c r="K60" s="21" t="s">
        <v>19</v>
      </c>
      <c r="L60" s="21" t="s">
        <v>28</v>
      </c>
      <c r="M60" s="43">
        <f t="shared" ref="M60:M62" si="12">J60/K60</f>
        <v>2</v>
      </c>
      <c r="N60" s="3"/>
      <c r="O60" s="3"/>
      <c r="P60" s="3"/>
      <c r="Q60" s="3"/>
      <c r="R60" s="3"/>
      <c r="S60" s="3"/>
      <c r="T60" s="3"/>
      <c r="U60" s="3"/>
      <c r="V60" s="20" t="s">
        <v>59</v>
      </c>
      <c r="W60" s="21" t="s">
        <v>41</v>
      </c>
      <c r="X60" s="21">
        <v>50</v>
      </c>
      <c r="Y60" s="21" t="s">
        <v>60</v>
      </c>
      <c r="Z60" s="33">
        <f>W60/X60/Y60</f>
        <v>5.0000000000000001E-4</v>
      </c>
      <c r="AA60" s="3"/>
      <c r="AB60" s="3"/>
      <c r="AC60" s="3"/>
      <c r="AD60" s="3"/>
      <c r="AE60" s="3"/>
      <c r="AF60" s="3"/>
    </row>
    <row r="61" spans="1:32" ht="18.600000000000001" thickBot="1" x14ac:dyDescent="0.35">
      <c r="A61" s="3"/>
      <c r="B61" s="3"/>
      <c r="C61" s="29"/>
      <c r="D61" s="29"/>
      <c r="E61" s="29"/>
      <c r="F61" s="3"/>
      <c r="G61" s="3"/>
      <c r="H61" s="3"/>
      <c r="I61" s="24" t="s">
        <v>79</v>
      </c>
      <c r="J61" s="20" t="s">
        <v>21</v>
      </c>
      <c r="K61" s="21" t="s">
        <v>21</v>
      </c>
      <c r="L61" s="21" t="s">
        <v>28</v>
      </c>
      <c r="M61" s="43">
        <f t="shared" si="12"/>
        <v>1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8.600000000000001" thickBot="1" x14ac:dyDescent="0.35">
      <c r="A62" s="3"/>
      <c r="B62" s="3"/>
      <c r="C62" s="99" t="s">
        <v>84</v>
      </c>
      <c r="D62" s="99"/>
      <c r="E62" s="99"/>
      <c r="F62" s="3"/>
      <c r="G62" s="3"/>
      <c r="H62" s="3"/>
      <c r="I62" s="24" t="s">
        <v>49</v>
      </c>
      <c r="J62" s="20" t="s">
        <v>23</v>
      </c>
      <c r="K62" s="21" t="s">
        <v>20</v>
      </c>
      <c r="L62" s="21" t="s">
        <v>28</v>
      </c>
      <c r="M62" s="43">
        <f t="shared" si="12"/>
        <v>0.57142857142857151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25.8" x14ac:dyDescent="0.3">
      <c r="A63" s="3"/>
      <c r="B63" s="3"/>
      <c r="C63" s="29"/>
      <c r="D63" s="29"/>
      <c r="E63" s="29"/>
      <c r="F63" s="3"/>
      <c r="G63" s="3"/>
      <c r="H63" s="3"/>
      <c r="I63" s="3"/>
      <c r="J63" s="3"/>
      <c r="K63" s="3"/>
      <c r="L63" s="3">
        <f>F55+L55+R55</f>
        <v>64</v>
      </c>
      <c r="M63" s="46">
        <f>SUM(M59:M62)/L63</f>
        <v>7.316468253968253E-2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5" thickBot="1" x14ac:dyDescent="0.35">
      <c r="A69" s="3"/>
      <c r="B69" s="15" t="s">
        <v>85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5" thickBot="1" x14ac:dyDescent="0.35">
      <c r="A70" s="3"/>
      <c r="B70" s="3"/>
      <c r="C70" s="16" t="s">
        <v>86</v>
      </c>
      <c r="D70" s="17" t="s">
        <v>32</v>
      </c>
      <c r="E70" s="18" t="s">
        <v>0</v>
      </c>
      <c r="F70" s="18" t="s">
        <v>33</v>
      </c>
      <c r="G70" s="18" t="s">
        <v>34</v>
      </c>
      <c r="H70" s="3"/>
      <c r="I70" s="16" t="s">
        <v>87</v>
      </c>
      <c r="J70" s="17" t="s">
        <v>32</v>
      </c>
      <c r="K70" s="18" t="s">
        <v>0</v>
      </c>
      <c r="L70" s="18" t="s">
        <v>33</v>
      </c>
      <c r="M70" s="18" t="s">
        <v>34</v>
      </c>
      <c r="N70" s="3"/>
      <c r="O70" s="16" t="s">
        <v>88</v>
      </c>
      <c r="P70" s="17" t="s">
        <v>32</v>
      </c>
      <c r="Q70" s="18" t="s">
        <v>0</v>
      </c>
      <c r="R70" s="18" t="s">
        <v>33</v>
      </c>
      <c r="S70" s="18" t="s">
        <v>34</v>
      </c>
      <c r="T70" s="3"/>
      <c r="U70" s="16" t="s">
        <v>89</v>
      </c>
      <c r="V70" s="17" t="s">
        <v>32</v>
      </c>
      <c r="W70" s="18" t="s">
        <v>0</v>
      </c>
      <c r="X70" s="18" t="s">
        <v>33</v>
      </c>
      <c r="Y70" s="18" t="s">
        <v>34</v>
      </c>
      <c r="Z70" s="3"/>
      <c r="AA70" s="3"/>
      <c r="AB70" s="3"/>
      <c r="AC70" s="3"/>
      <c r="AD70" s="3"/>
      <c r="AE70" s="3"/>
      <c r="AF70" s="3"/>
    </row>
    <row r="71" spans="1:32" ht="15" thickBot="1" x14ac:dyDescent="0.35">
      <c r="A71" s="3"/>
      <c r="B71" s="3"/>
      <c r="C71" s="19" t="s">
        <v>40</v>
      </c>
      <c r="D71" s="20" t="s">
        <v>41</v>
      </c>
      <c r="E71" s="21" t="s">
        <v>20</v>
      </c>
      <c r="F71" s="21" t="s">
        <v>28</v>
      </c>
      <c r="G71" s="43">
        <f>D71/E71</f>
        <v>0.14285714285714288</v>
      </c>
      <c r="H71" s="3"/>
      <c r="I71" s="19" t="s">
        <v>40</v>
      </c>
      <c r="J71" s="20" t="s">
        <v>41</v>
      </c>
      <c r="K71" s="21" t="s">
        <v>20</v>
      </c>
      <c r="L71" s="21" t="s">
        <v>28</v>
      </c>
      <c r="M71" s="43">
        <f>J71/K71</f>
        <v>0.14285714285714288</v>
      </c>
      <c r="N71" s="3"/>
      <c r="O71" s="19" t="s">
        <v>40</v>
      </c>
      <c r="P71" s="20" t="s">
        <v>41</v>
      </c>
      <c r="Q71" s="21" t="s">
        <v>20</v>
      </c>
      <c r="R71" s="21" t="s">
        <v>28</v>
      </c>
      <c r="S71" s="43">
        <f>P71/Q71</f>
        <v>0.14285714285714288</v>
      </c>
      <c r="T71" s="3"/>
      <c r="U71" s="19" t="s">
        <v>66</v>
      </c>
      <c r="V71" s="20" t="s">
        <v>39</v>
      </c>
      <c r="W71" s="21" t="s">
        <v>18</v>
      </c>
      <c r="X71" s="21" t="s">
        <v>28</v>
      </c>
      <c r="Y71" s="43">
        <f>V71/W71</f>
        <v>1.1111111111111109</v>
      </c>
      <c r="Z71" s="3"/>
      <c r="AA71" s="3"/>
      <c r="AB71" s="3"/>
      <c r="AC71" s="3"/>
      <c r="AD71" s="3"/>
      <c r="AE71" s="3"/>
      <c r="AF71" s="3"/>
    </row>
    <row r="72" spans="1:32" ht="15" thickBot="1" x14ac:dyDescent="0.35">
      <c r="A72" s="3"/>
      <c r="B72" s="3"/>
      <c r="C72" s="31" t="s">
        <v>45</v>
      </c>
      <c r="D72" s="34" t="s">
        <v>46</v>
      </c>
      <c r="E72" s="35" t="s">
        <v>18</v>
      </c>
      <c r="F72" s="35" t="s">
        <v>28</v>
      </c>
      <c r="G72" s="43">
        <f t="shared" ref="G72:G74" si="13">D72/E72</f>
        <v>0.92592592592592582</v>
      </c>
      <c r="H72" s="3"/>
      <c r="I72" s="22" t="s">
        <v>45</v>
      </c>
      <c r="J72" s="20" t="s">
        <v>46</v>
      </c>
      <c r="K72" s="21" t="s">
        <v>18</v>
      </c>
      <c r="L72" s="21" t="s">
        <v>28</v>
      </c>
      <c r="M72" s="43">
        <f t="shared" ref="M72:M74" si="14">J72/K72</f>
        <v>0.92592592592592582</v>
      </c>
      <c r="N72" s="3"/>
      <c r="O72" s="22" t="s">
        <v>45</v>
      </c>
      <c r="P72" s="20" t="s">
        <v>46</v>
      </c>
      <c r="Q72" s="21" t="s">
        <v>18</v>
      </c>
      <c r="R72" s="21" t="s">
        <v>28</v>
      </c>
      <c r="S72" s="43">
        <f t="shared" ref="S72:S74" si="15">P72/Q72</f>
        <v>0.92592592592592582</v>
      </c>
      <c r="T72" s="3"/>
      <c r="U72" s="22" t="s">
        <v>67</v>
      </c>
      <c r="V72" s="20" t="s">
        <v>43</v>
      </c>
      <c r="W72" s="21" t="s">
        <v>20</v>
      </c>
      <c r="X72" s="21" t="s">
        <v>28</v>
      </c>
      <c r="Y72" s="43">
        <f t="shared" ref="Y72:Y73" si="16">V72/W72</f>
        <v>0.17142857142857143</v>
      </c>
      <c r="Z72" s="3"/>
      <c r="AA72" s="3"/>
      <c r="AB72" s="3"/>
      <c r="AC72" s="3"/>
      <c r="AD72" s="3"/>
      <c r="AE72" s="3"/>
      <c r="AF72" s="3"/>
    </row>
    <row r="73" spans="1:32" ht="15" thickBot="1" x14ac:dyDescent="0.35">
      <c r="A73" s="3"/>
      <c r="B73" s="3"/>
      <c r="C73" s="17" t="s">
        <v>47</v>
      </c>
      <c r="D73" s="18" t="s">
        <v>21</v>
      </c>
      <c r="E73" s="18" t="s">
        <v>21</v>
      </c>
      <c r="F73" s="18" t="s">
        <v>28</v>
      </c>
      <c r="G73" s="43">
        <f t="shared" si="13"/>
        <v>1</v>
      </c>
      <c r="H73" s="3"/>
      <c r="I73" s="32" t="s">
        <v>51</v>
      </c>
      <c r="J73" s="21" t="s">
        <v>19</v>
      </c>
      <c r="K73" s="21" t="s">
        <v>22</v>
      </c>
      <c r="L73" s="21" t="s">
        <v>28</v>
      </c>
      <c r="M73" s="43">
        <f t="shared" si="14"/>
        <v>0.65217391304347827</v>
      </c>
      <c r="N73" s="3"/>
      <c r="O73" s="32" t="s">
        <v>79</v>
      </c>
      <c r="P73" s="21" t="s">
        <v>19</v>
      </c>
      <c r="Q73" s="21" t="s">
        <v>21</v>
      </c>
      <c r="R73" s="21" t="s">
        <v>28</v>
      </c>
      <c r="S73" s="43">
        <f t="shared" si="15"/>
        <v>0.75</v>
      </c>
      <c r="T73" s="3"/>
      <c r="U73" s="24" t="s">
        <v>49</v>
      </c>
      <c r="V73" s="20" t="s">
        <v>23</v>
      </c>
      <c r="W73" s="21" t="s">
        <v>20</v>
      </c>
      <c r="X73" s="21" t="s">
        <v>28</v>
      </c>
      <c r="Y73" s="43">
        <f t="shared" si="16"/>
        <v>0.57142857142857151</v>
      </c>
      <c r="Z73" s="3"/>
      <c r="AA73" s="3"/>
      <c r="AB73" s="3"/>
      <c r="AC73" s="3"/>
      <c r="AD73" s="3"/>
      <c r="AE73" s="3"/>
      <c r="AF73" s="3"/>
    </row>
    <row r="74" spans="1:32" ht="26.4" thickBot="1" x14ac:dyDescent="0.35">
      <c r="A74" s="3"/>
      <c r="B74" s="3"/>
      <c r="C74" s="20" t="s">
        <v>49</v>
      </c>
      <c r="D74" s="21" t="s">
        <v>41</v>
      </c>
      <c r="E74" s="21" t="s">
        <v>20</v>
      </c>
      <c r="F74" s="21" t="s">
        <v>28</v>
      </c>
      <c r="G74" s="43">
        <f t="shared" si="13"/>
        <v>0.14285714285714288</v>
      </c>
      <c r="H74" s="3"/>
      <c r="I74" s="24" t="s">
        <v>68</v>
      </c>
      <c r="J74" s="20" t="s">
        <v>41</v>
      </c>
      <c r="K74" s="21" t="s">
        <v>20</v>
      </c>
      <c r="L74" s="3"/>
      <c r="M74" s="43">
        <f t="shared" si="14"/>
        <v>0.14285714285714288</v>
      </c>
      <c r="N74" s="3"/>
      <c r="O74" s="24" t="s">
        <v>68</v>
      </c>
      <c r="P74" s="20" t="s">
        <v>41</v>
      </c>
      <c r="Q74" s="21" t="s">
        <v>20</v>
      </c>
      <c r="R74" s="3"/>
      <c r="S74" s="43">
        <f t="shared" si="15"/>
        <v>0.14285714285714288</v>
      </c>
      <c r="T74" s="3"/>
      <c r="U74" s="3"/>
      <c r="V74" s="3"/>
      <c r="W74" s="3"/>
      <c r="X74" s="3" t="s">
        <v>90</v>
      </c>
      <c r="Y74" s="46">
        <f>SUM(Y71:Y73)/X74</f>
        <v>0.32242926155969637</v>
      </c>
      <c r="Z74" s="3"/>
      <c r="AA74" s="3"/>
      <c r="AB74" s="3"/>
      <c r="AC74" s="3"/>
      <c r="AD74" s="3"/>
      <c r="AE74" s="3"/>
      <c r="AF74" s="3"/>
    </row>
    <row r="75" spans="1:32" ht="25.8" x14ac:dyDescent="0.3">
      <c r="A75" s="3"/>
      <c r="B75" s="3"/>
      <c r="C75" s="3"/>
      <c r="D75" s="3"/>
      <c r="E75" s="3"/>
      <c r="F75" s="20" t="s">
        <v>91</v>
      </c>
      <c r="G75" s="48">
        <f>SUM(G71:G74)/F75</f>
        <v>0.13822751322751323</v>
      </c>
      <c r="H75" s="3"/>
      <c r="I75" s="3"/>
      <c r="J75" s="3"/>
      <c r="K75" s="3"/>
      <c r="L75" s="3" t="s">
        <v>69</v>
      </c>
      <c r="M75" s="46">
        <f>SUM(M71:M74)/L75</f>
        <v>0.10354522914909386</v>
      </c>
      <c r="N75" s="3"/>
      <c r="O75" s="3"/>
      <c r="P75" s="3"/>
      <c r="Q75" s="3"/>
      <c r="R75" s="3" t="s">
        <v>69</v>
      </c>
      <c r="S75" s="46">
        <f>SUM(S71:S74)/R75</f>
        <v>0.10898001175778953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8.600000000000001" thickBot="1" x14ac:dyDescent="0.35">
      <c r="A79" s="3"/>
      <c r="B79" s="3"/>
      <c r="C79" s="27" t="s">
        <v>57</v>
      </c>
      <c r="D79" s="37">
        <v>2.4491299999999998</v>
      </c>
      <c r="E79" s="2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26" t="s">
        <v>92</v>
      </c>
      <c r="V79" s="18" t="s">
        <v>32</v>
      </c>
      <c r="W79" s="18" t="s">
        <v>0</v>
      </c>
      <c r="X79" s="18" t="s">
        <v>33</v>
      </c>
      <c r="Y79" s="18" t="s">
        <v>34</v>
      </c>
      <c r="Z79" s="3"/>
      <c r="AA79" s="3"/>
      <c r="AB79" s="3"/>
      <c r="AC79" s="3"/>
      <c r="AD79" s="3"/>
      <c r="AE79" s="3"/>
      <c r="AF79" s="3"/>
    </row>
    <row r="80" spans="1:32" ht="19.8" x14ac:dyDescent="0.3">
      <c r="A80" s="3"/>
      <c r="B80" s="3"/>
      <c r="C80" s="29"/>
      <c r="D80" s="29"/>
      <c r="E80" s="2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20" t="s">
        <v>93</v>
      </c>
      <c r="V80" s="21" t="s">
        <v>41</v>
      </c>
      <c r="W80" s="21">
        <v>204</v>
      </c>
      <c r="X80" s="21" t="s">
        <v>94</v>
      </c>
      <c r="Y80" s="49">
        <f>V80/W80/X80</f>
        <v>2.4509803921568626E-5</v>
      </c>
      <c r="Z80" s="3"/>
      <c r="AA80" s="3"/>
      <c r="AB80" s="3"/>
      <c r="AC80" s="3"/>
      <c r="AD80" s="3"/>
      <c r="AE80" s="3"/>
      <c r="AF80" s="3"/>
    </row>
    <row r="81" spans="1:32" ht="18" x14ac:dyDescent="0.3">
      <c r="A81" s="3"/>
      <c r="B81" s="3"/>
      <c r="C81" s="99" t="s">
        <v>95</v>
      </c>
      <c r="D81" s="99"/>
      <c r="E81" s="9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8" x14ac:dyDescent="0.3">
      <c r="A82" s="3"/>
      <c r="B82" s="3"/>
      <c r="C82" s="29"/>
      <c r="D82" s="29"/>
      <c r="E82" s="2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26" t="s">
        <v>96</v>
      </c>
      <c r="V83" s="18" t="s">
        <v>32</v>
      </c>
      <c r="W83" s="18" t="s">
        <v>0</v>
      </c>
      <c r="X83" s="18" t="s">
        <v>33</v>
      </c>
      <c r="Y83" s="18" t="s">
        <v>34</v>
      </c>
      <c r="Z83" s="3"/>
      <c r="AA83" s="3"/>
      <c r="AB83" s="3"/>
      <c r="AC83" s="3"/>
      <c r="AD83" s="3"/>
      <c r="AE83" s="3"/>
      <c r="AF83" s="3"/>
    </row>
    <row r="84" spans="1:32" ht="20.399999999999999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20" t="s">
        <v>97</v>
      </c>
      <c r="V84" s="21" t="s">
        <v>19</v>
      </c>
      <c r="W84" s="21" t="s">
        <v>23</v>
      </c>
      <c r="X84" s="21" t="s">
        <v>46</v>
      </c>
      <c r="Y84" s="33">
        <f>V84/W84/X84</f>
        <v>0.6</v>
      </c>
      <c r="Z84" s="3"/>
      <c r="AA84" s="3"/>
      <c r="AB84" s="3"/>
      <c r="AC84" s="3"/>
      <c r="AD84" s="3"/>
      <c r="AE84" s="3"/>
      <c r="AF84" s="3"/>
    </row>
    <row r="85" spans="1:32" ht="26.4" thickBot="1" x14ac:dyDescent="0.35">
      <c r="A85" s="3"/>
      <c r="B85" s="3"/>
      <c r="C85" s="38" t="s">
        <v>98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5" thickBot="1" x14ac:dyDescent="0.35">
      <c r="A86" s="3"/>
      <c r="B86" s="3"/>
      <c r="C86" s="3"/>
      <c r="D86" s="15" t="s">
        <v>99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5" thickBot="1" x14ac:dyDescent="0.35">
      <c r="A87" s="3"/>
      <c r="B87" s="3"/>
      <c r="C87" s="3"/>
      <c r="D87" s="3"/>
      <c r="E87" s="16" t="s">
        <v>100</v>
      </c>
      <c r="F87" s="17" t="s">
        <v>32</v>
      </c>
      <c r="G87" s="18" t="s">
        <v>0</v>
      </c>
      <c r="H87" s="18" t="s">
        <v>33</v>
      </c>
      <c r="I87" s="18" t="s">
        <v>34</v>
      </c>
      <c r="J87" s="3"/>
      <c r="K87" s="16" t="s">
        <v>101</v>
      </c>
      <c r="L87" s="17" t="s">
        <v>32</v>
      </c>
      <c r="M87" s="18" t="s">
        <v>0</v>
      </c>
      <c r="N87" s="18" t="s">
        <v>33</v>
      </c>
      <c r="O87" s="18" t="s">
        <v>34</v>
      </c>
      <c r="P87" s="3"/>
      <c r="Q87" s="16" t="s">
        <v>102</v>
      </c>
      <c r="R87" s="17" t="s">
        <v>103</v>
      </c>
      <c r="S87" s="18" t="s">
        <v>0</v>
      </c>
      <c r="T87" s="18" t="s">
        <v>33</v>
      </c>
      <c r="U87" s="18" t="s">
        <v>34</v>
      </c>
      <c r="V87" s="3"/>
      <c r="W87" s="16" t="s">
        <v>104</v>
      </c>
      <c r="X87" s="17" t="s">
        <v>32</v>
      </c>
      <c r="Y87" s="18" t="s">
        <v>0</v>
      </c>
      <c r="Z87" s="18" t="s">
        <v>33</v>
      </c>
      <c r="AA87" s="18" t="s">
        <v>34</v>
      </c>
      <c r="AB87" s="3"/>
      <c r="AC87" s="3"/>
      <c r="AD87" s="3"/>
      <c r="AE87" s="3"/>
      <c r="AF87" s="3"/>
    </row>
    <row r="88" spans="1:32" ht="15" thickBot="1" x14ac:dyDescent="0.35">
      <c r="A88" s="3"/>
      <c r="B88" s="3"/>
      <c r="C88" s="3"/>
      <c r="D88" s="3"/>
      <c r="E88" s="19" t="s">
        <v>105</v>
      </c>
      <c r="F88" s="20" t="s">
        <v>46</v>
      </c>
      <c r="G88" s="21" t="s">
        <v>26</v>
      </c>
      <c r="H88" s="21" t="s">
        <v>28</v>
      </c>
      <c r="I88" s="44">
        <f>F88/G88</f>
        <v>8.9285714285714288E-2</v>
      </c>
      <c r="J88" s="3"/>
      <c r="K88" s="19" t="s">
        <v>105</v>
      </c>
      <c r="L88" s="20" t="s">
        <v>46</v>
      </c>
      <c r="M88" s="21" t="s">
        <v>26</v>
      </c>
      <c r="N88" s="21" t="s">
        <v>28</v>
      </c>
      <c r="O88" s="42">
        <f>L88/M88</f>
        <v>8.9285714285714288E-2</v>
      </c>
      <c r="P88" s="3"/>
      <c r="Q88" s="19" t="s">
        <v>105</v>
      </c>
      <c r="R88" s="20" t="s">
        <v>46</v>
      </c>
      <c r="S88" s="21" t="s">
        <v>26</v>
      </c>
      <c r="T88" s="21" t="s">
        <v>28</v>
      </c>
      <c r="U88" s="43">
        <f>R88/S88</f>
        <v>8.9285714285714288E-2</v>
      </c>
      <c r="V88" s="3"/>
      <c r="W88" s="19" t="s">
        <v>105</v>
      </c>
      <c r="X88" s="20" t="s">
        <v>46</v>
      </c>
      <c r="Y88" s="21" t="s">
        <v>26</v>
      </c>
      <c r="Z88" s="21" t="s">
        <v>28</v>
      </c>
      <c r="AA88" s="43">
        <f>X88/Y88</f>
        <v>8.9285714285714288E-2</v>
      </c>
      <c r="AB88" s="3"/>
      <c r="AC88" s="3"/>
      <c r="AD88" s="3"/>
      <c r="AE88" s="3"/>
      <c r="AF88" s="3"/>
    </row>
    <row r="89" spans="1:32" ht="20.100000000000001" customHeight="1" x14ac:dyDescent="0.3">
      <c r="A89" s="3"/>
      <c r="B89" s="3"/>
      <c r="C89" s="3"/>
      <c r="D89" s="3"/>
      <c r="E89" s="31" t="s">
        <v>79</v>
      </c>
      <c r="F89" s="34" t="s">
        <v>43</v>
      </c>
      <c r="G89" s="35" t="s">
        <v>21</v>
      </c>
      <c r="H89" s="35" t="s">
        <v>28</v>
      </c>
      <c r="I89" s="44">
        <f t="shared" ref="I89:I90" si="17">F89/G89</f>
        <v>1.5</v>
      </c>
      <c r="J89" s="3"/>
      <c r="K89" s="31" t="s">
        <v>79</v>
      </c>
      <c r="L89" s="34" t="s">
        <v>43</v>
      </c>
      <c r="M89" s="35" t="s">
        <v>21</v>
      </c>
      <c r="N89" s="35" t="s">
        <v>28</v>
      </c>
      <c r="O89" s="42">
        <f t="shared" ref="O89:O90" si="18">L89/M89</f>
        <v>1.5</v>
      </c>
      <c r="P89" s="3"/>
      <c r="Q89" s="31" t="s">
        <v>79</v>
      </c>
      <c r="R89" s="34" t="s">
        <v>43</v>
      </c>
      <c r="S89" s="35" t="s">
        <v>21</v>
      </c>
      <c r="T89" s="35" t="s">
        <v>28</v>
      </c>
      <c r="U89" s="43">
        <f t="shared" ref="U89:U90" si="19">R89/S89</f>
        <v>1.5</v>
      </c>
      <c r="V89" s="3"/>
      <c r="W89" s="31" t="s">
        <v>79</v>
      </c>
      <c r="X89" s="34" t="s">
        <v>43</v>
      </c>
      <c r="Y89" s="35" t="s">
        <v>21</v>
      </c>
      <c r="Z89" s="35" t="s">
        <v>28</v>
      </c>
      <c r="AA89" s="43">
        <f t="shared" ref="AA89:AA90" si="20">X89/Y89</f>
        <v>1.5</v>
      </c>
      <c r="AB89" s="3"/>
      <c r="AC89" s="3"/>
      <c r="AD89" s="3"/>
      <c r="AE89" s="3"/>
      <c r="AF89" s="3"/>
    </row>
    <row r="90" spans="1:32" x14ac:dyDescent="0.3">
      <c r="A90" s="3"/>
      <c r="B90" s="3"/>
      <c r="C90" s="3"/>
      <c r="D90" s="3"/>
      <c r="E90" s="17" t="s">
        <v>106</v>
      </c>
      <c r="F90" s="18" t="s">
        <v>23</v>
      </c>
      <c r="G90" s="18" t="s">
        <v>20</v>
      </c>
      <c r="H90" s="18" t="s">
        <v>28</v>
      </c>
      <c r="I90" s="44">
        <f t="shared" si="17"/>
        <v>0.57142857142857151</v>
      </c>
      <c r="J90" s="3"/>
      <c r="K90" s="17" t="s">
        <v>106</v>
      </c>
      <c r="L90" s="18" t="s">
        <v>107</v>
      </c>
      <c r="M90" s="18" t="s">
        <v>20</v>
      </c>
      <c r="N90" s="18" t="s">
        <v>28</v>
      </c>
      <c r="O90" s="42">
        <f t="shared" si="18"/>
        <v>5.7142857142857148E-2</v>
      </c>
      <c r="P90" s="3"/>
      <c r="Q90" s="17" t="s">
        <v>106</v>
      </c>
      <c r="R90" s="18" t="s">
        <v>107</v>
      </c>
      <c r="S90" s="18" t="s">
        <v>20</v>
      </c>
      <c r="T90" s="18" t="s">
        <v>28</v>
      </c>
      <c r="U90" s="43">
        <f t="shared" si="19"/>
        <v>5.7142857142857148E-2</v>
      </c>
      <c r="V90" s="3"/>
      <c r="W90" s="17" t="s">
        <v>106</v>
      </c>
      <c r="X90" s="18" t="s">
        <v>107</v>
      </c>
      <c r="Y90" s="18" t="s">
        <v>20</v>
      </c>
      <c r="Z90" s="18" t="s">
        <v>28</v>
      </c>
      <c r="AA90" s="43">
        <f t="shared" si="20"/>
        <v>5.7142857142857148E-2</v>
      </c>
      <c r="AB90" s="3"/>
      <c r="AC90" s="3"/>
      <c r="AD90" s="3"/>
      <c r="AE90" s="3"/>
      <c r="AF90" s="3"/>
    </row>
    <row r="91" spans="1:32" ht="25.8" x14ac:dyDescent="0.3">
      <c r="A91" s="3"/>
      <c r="B91" s="3"/>
      <c r="C91" s="3"/>
      <c r="D91" s="3"/>
      <c r="E91" s="3"/>
      <c r="F91" s="3"/>
      <c r="G91" s="3"/>
      <c r="H91" s="3" t="s">
        <v>54</v>
      </c>
      <c r="I91" s="46">
        <f>SUM(I88:I90)/H91</f>
        <v>0.10803571428571428</v>
      </c>
      <c r="J91" s="3"/>
      <c r="K91" s="3"/>
      <c r="L91" s="3"/>
      <c r="M91" s="3"/>
      <c r="N91" s="3" t="s">
        <v>108</v>
      </c>
      <c r="O91" s="45">
        <f>SUM(O88:O90)/N91</f>
        <v>0.10976190476190475</v>
      </c>
      <c r="P91" s="3"/>
      <c r="Q91" s="3"/>
      <c r="R91" s="3"/>
      <c r="S91" s="3"/>
      <c r="T91" s="3" t="s">
        <v>109</v>
      </c>
      <c r="U91" s="46">
        <f>SUM(U88:U90)/T91</f>
        <v>8.4432234432234424E-2</v>
      </c>
      <c r="V91" s="3"/>
      <c r="W91" s="3"/>
      <c r="X91" s="3"/>
      <c r="Y91" s="3"/>
      <c r="Z91" s="3" t="s">
        <v>110</v>
      </c>
      <c r="AA91" s="46">
        <f>SUM(AA88:AA90)/Z91</f>
        <v>0.14967532467532466</v>
      </c>
      <c r="AB91" s="3"/>
      <c r="AC91" s="3"/>
      <c r="AD91" s="3"/>
      <c r="AE91" s="3"/>
      <c r="AF91" s="3"/>
    </row>
    <row r="92" spans="1:3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6" t="s">
        <v>111</v>
      </c>
      <c r="R94" s="18" t="s">
        <v>32</v>
      </c>
      <c r="S94" s="18" t="s">
        <v>0</v>
      </c>
      <c r="T94" s="18" t="s">
        <v>33</v>
      </c>
      <c r="U94" s="18" t="s">
        <v>34</v>
      </c>
      <c r="V94" s="3"/>
      <c r="W94" s="26" t="s">
        <v>112</v>
      </c>
      <c r="X94" s="18" t="s">
        <v>32</v>
      </c>
      <c r="Y94" s="18" t="s">
        <v>0</v>
      </c>
      <c r="Z94" s="18" t="s">
        <v>33</v>
      </c>
      <c r="AA94" s="18" t="s">
        <v>34</v>
      </c>
      <c r="AB94" s="3"/>
      <c r="AC94" s="3"/>
      <c r="AD94" s="3"/>
      <c r="AE94" s="3"/>
      <c r="AF94" s="3"/>
    </row>
    <row r="95" spans="1:32" ht="25.8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20" t="s">
        <v>13</v>
      </c>
      <c r="R95" s="21" t="s">
        <v>21</v>
      </c>
      <c r="S95" s="21" t="s">
        <v>25</v>
      </c>
      <c r="T95" s="21" t="s">
        <v>28</v>
      </c>
      <c r="U95" s="43">
        <f>R95/S95</f>
        <v>4.9999999999999996E-2</v>
      </c>
      <c r="V95" s="3"/>
      <c r="W95" s="20" t="s">
        <v>113</v>
      </c>
      <c r="X95" s="21" t="s">
        <v>41</v>
      </c>
      <c r="Y95" s="21">
        <v>50</v>
      </c>
      <c r="Z95" s="21" t="s">
        <v>114</v>
      </c>
      <c r="AA95" s="36">
        <f>X95/Y95/Z95</f>
        <v>2.5000000000000001E-4</v>
      </c>
      <c r="AB95" s="3"/>
      <c r="AC95" s="3"/>
      <c r="AD95" s="3"/>
      <c r="AE95" s="3"/>
      <c r="AF95" s="3"/>
    </row>
    <row r="96" spans="1:3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20" t="s">
        <v>115</v>
      </c>
      <c r="R96" s="21" t="s">
        <v>116</v>
      </c>
      <c r="S96" s="21" t="s">
        <v>27</v>
      </c>
      <c r="T96" s="21" t="s">
        <v>28</v>
      </c>
      <c r="U96" s="43">
        <f t="shared" ref="U96:U97" si="21">R96/S96</f>
        <v>0.43478260869565222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20" t="s">
        <v>14</v>
      </c>
      <c r="R97" s="21" t="s">
        <v>107</v>
      </c>
      <c r="S97" s="21">
        <v>204</v>
      </c>
      <c r="T97" s="21" t="s">
        <v>28</v>
      </c>
      <c r="U97" s="43">
        <f t="shared" si="21"/>
        <v>9.8039215686274506E-5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26.4" thickBot="1" x14ac:dyDescent="0.35">
      <c r="A98" s="3"/>
      <c r="B98" s="3"/>
      <c r="C98" s="26" t="s">
        <v>117</v>
      </c>
      <c r="D98" s="18" t="s">
        <v>32</v>
      </c>
      <c r="E98" s="18" t="s">
        <v>0</v>
      </c>
      <c r="F98" s="18" t="s">
        <v>33</v>
      </c>
      <c r="G98" s="18" t="s">
        <v>34</v>
      </c>
      <c r="H98" s="3"/>
      <c r="I98" s="26" t="s">
        <v>118</v>
      </c>
      <c r="J98" s="18" t="s">
        <v>32</v>
      </c>
      <c r="K98" s="18" t="s">
        <v>0</v>
      </c>
      <c r="L98" s="18" t="s">
        <v>33</v>
      </c>
      <c r="M98" s="18" t="s">
        <v>34</v>
      </c>
      <c r="N98" s="3"/>
      <c r="O98" s="3"/>
      <c r="P98" s="3"/>
      <c r="Q98" s="3"/>
      <c r="R98" s="3"/>
      <c r="S98" s="3"/>
      <c r="T98" s="3" t="s">
        <v>60</v>
      </c>
      <c r="U98" s="46">
        <f>SUM(U95:U97)/T98</f>
        <v>0.24244032395566925</v>
      </c>
      <c r="V98" s="3"/>
      <c r="W98" s="16" t="s">
        <v>81</v>
      </c>
      <c r="X98" s="17" t="s">
        <v>103</v>
      </c>
      <c r="Y98" s="18" t="s">
        <v>0</v>
      </c>
      <c r="Z98" s="18" t="s">
        <v>33</v>
      </c>
      <c r="AA98" s="18" t="s">
        <v>34</v>
      </c>
      <c r="AB98" s="3"/>
      <c r="AC98" s="3"/>
      <c r="AD98" s="3"/>
      <c r="AE98" s="3"/>
      <c r="AF98" s="3"/>
    </row>
    <row r="99" spans="1:32" ht="26.4" thickBot="1" x14ac:dyDescent="0.35">
      <c r="A99" s="3"/>
      <c r="B99" s="3"/>
      <c r="C99" s="20" t="s">
        <v>119</v>
      </c>
      <c r="D99" s="21" t="s">
        <v>120</v>
      </c>
      <c r="E99" s="21" t="s">
        <v>25</v>
      </c>
      <c r="F99" s="21">
        <f>(14*1) /2 * 8</f>
        <v>56</v>
      </c>
      <c r="G99" s="48">
        <f>D99/E99/F99</f>
        <v>2.0089285714285712E-3</v>
      </c>
      <c r="H99" s="3"/>
      <c r="I99" s="20" t="s">
        <v>121</v>
      </c>
      <c r="J99" s="21" t="s">
        <v>122</v>
      </c>
      <c r="K99" s="21" t="s">
        <v>24</v>
      </c>
      <c r="L99" s="21">
        <f>(10*0.5) /2 * 8</f>
        <v>20</v>
      </c>
      <c r="M99" s="48">
        <f>J99/K99/L99</f>
        <v>5.3030303030303034E-3</v>
      </c>
      <c r="N99" s="3"/>
      <c r="O99" s="3"/>
      <c r="P99" s="3"/>
      <c r="Q99" s="3"/>
      <c r="R99" s="3"/>
      <c r="S99" s="3"/>
      <c r="T99" s="3"/>
      <c r="U99" s="3"/>
      <c r="V99" s="3"/>
      <c r="W99" s="19" t="s">
        <v>105</v>
      </c>
      <c r="X99" s="20" t="s">
        <v>46</v>
      </c>
      <c r="Y99" s="21" t="s">
        <v>26</v>
      </c>
      <c r="Z99" s="21" t="s">
        <v>28</v>
      </c>
      <c r="AA99" s="43">
        <f>X99/Y99</f>
        <v>8.9285714285714288E-2</v>
      </c>
      <c r="AB99" s="3"/>
      <c r="AC99" s="3"/>
      <c r="AD99" s="3"/>
      <c r="AE99" s="3"/>
      <c r="AF99" s="3"/>
    </row>
    <row r="100" spans="1:32" x14ac:dyDescent="0.3">
      <c r="W100" s="31" t="s">
        <v>79</v>
      </c>
      <c r="X100" s="34" t="s">
        <v>43</v>
      </c>
      <c r="Y100" s="35" t="s">
        <v>21</v>
      </c>
      <c r="Z100" s="35" t="s">
        <v>28</v>
      </c>
      <c r="AA100" s="43">
        <f t="shared" ref="AA100:AA101" si="22">X100/Y100</f>
        <v>1.5</v>
      </c>
    </row>
    <row r="101" spans="1:32" x14ac:dyDescent="0.3">
      <c r="W101" s="17" t="s">
        <v>106</v>
      </c>
      <c r="X101" s="18" t="s">
        <v>107</v>
      </c>
      <c r="Y101" s="18" t="s">
        <v>20</v>
      </c>
      <c r="Z101" s="18" t="s">
        <v>28</v>
      </c>
      <c r="AA101" s="43">
        <f t="shared" si="22"/>
        <v>5.7142857142857148E-2</v>
      </c>
    </row>
    <row r="102" spans="1:32" ht="25.8" x14ac:dyDescent="0.3">
      <c r="W102" s="3"/>
      <c r="X102" s="3"/>
      <c r="Y102" s="3"/>
      <c r="Z102" s="3">
        <f>T91+N91+H91</f>
        <v>54.5</v>
      </c>
      <c r="AA102" s="46">
        <f>SUM(AA99:AA101)/Z102</f>
        <v>3.0209698558322409E-2</v>
      </c>
    </row>
  </sheetData>
  <mergeCells count="4">
    <mergeCell ref="C81:E81"/>
    <mergeCell ref="C62:E62"/>
    <mergeCell ref="C40:E40"/>
    <mergeCell ref="C23:E23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R4 J4 L4 N4 P4 E99 K99 F55 L55 R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B78-2190-42CA-A8DB-D79C8D02F1C2}">
  <dimension ref="A1:S28"/>
  <sheetViews>
    <sheetView zoomScale="85" zoomScaleNormal="85" workbookViewId="0">
      <selection activeCell="D11" sqref="D11"/>
    </sheetView>
  </sheetViews>
  <sheetFormatPr defaultColWidth="8.88671875" defaultRowHeight="14.4" x14ac:dyDescent="0.3"/>
  <cols>
    <col min="2" max="2" width="25.33203125" customWidth="1"/>
    <col min="3" max="3" width="12" customWidth="1"/>
    <col min="4" max="4" width="7.44140625" customWidth="1"/>
    <col min="5" max="5" width="27.44140625" customWidth="1"/>
    <col min="6" max="6" width="18.33203125" bestFit="1" customWidth="1"/>
    <col min="7" max="7" width="16.33203125" customWidth="1"/>
    <col min="8" max="8" width="19.33203125" customWidth="1"/>
    <col min="9" max="9" width="18.44140625" customWidth="1"/>
    <col min="11" max="11" width="9.88671875" customWidth="1"/>
    <col min="12" max="12" width="15.44140625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51" t="s">
        <v>30</v>
      </c>
      <c r="C2" s="2"/>
      <c r="D2" s="2"/>
      <c r="E2" s="52"/>
      <c r="F2" s="53" t="s">
        <v>123</v>
      </c>
      <c r="G2" s="53" t="s">
        <v>124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54" t="s">
        <v>125</v>
      </c>
      <c r="C3" s="55">
        <v>20</v>
      </c>
      <c r="D3" s="2"/>
      <c r="E3" s="52" t="s">
        <v>126</v>
      </c>
      <c r="F3" s="56">
        <f>USFA05!G16</f>
        <v>0.13007054673721338</v>
      </c>
      <c r="G3" s="57">
        <f>C5/F3</f>
        <v>192.20338983050851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54" t="s">
        <v>127</v>
      </c>
      <c r="C4" s="55">
        <v>-5</v>
      </c>
      <c r="D4" s="2"/>
      <c r="E4" s="52" t="s">
        <v>128</v>
      </c>
      <c r="F4" s="56">
        <f>USFA05!M16</f>
        <v>0.39021164021164018</v>
      </c>
      <c r="G4" s="57">
        <f>C5/F4</f>
        <v>64.067796610169495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2"/>
      <c r="B5" s="54" t="s">
        <v>129</v>
      </c>
      <c r="C5" s="55">
        <f>C3-C4</f>
        <v>25</v>
      </c>
      <c r="D5" s="2"/>
      <c r="E5" s="52" t="s">
        <v>130</v>
      </c>
      <c r="F5" s="56">
        <f>USFA05!S17</f>
        <v>0.14808201058201059</v>
      </c>
      <c r="G5" s="57">
        <f>C5/F5</f>
        <v>168.8253684680661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2"/>
      <c r="B6" s="58" t="s">
        <v>131</v>
      </c>
      <c r="C6" s="59">
        <f>G3+G4+G5+G6+G7</f>
        <v>50652.066592662777</v>
      </c>
      <c r="D6" s="2"/>
      <c r="E6" s="52" t="s">
        <v>132</v>
      </c>
      <c r="F6" s="56">
        <f>USFA05!Z17</f>
        <v>0.11014669710321885</v>
      </c>
      <c r="G6" s="57">
        <f>C5/F6</f>
        <v>226.97003775403644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2"/>
      <c r="B7" s="54" t="s">
        <v>133</v>
      </c>
      <c r="C7" s="60">
        <f>C6*3600</f>
        <v>182347439.73358598</v>
      </c>
      <c r="D7" s="2"/>
      <c r="E7" s="52" t="s">
        <v>72</v>
      </c>
      <c r="F7" s="56">
        <f>USFA05!Z21</f>
        <v>5.0000000000000001E-4</v>
      </c>
      <c r="G7" s="57">
        <f>C5/F7</f>
        <v>50000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/>
      <c r="B10" s="51" t="s">
        <v>62</v>
      </c>
      <c r="C10" s="2"/>
      <c r="D10" s="2"/>
      <c r="E10" s="52"/>
      <c r="F10" s="53" t="s">
        <v>123</v>
      </c>
      <c r="G10" s="53" t="s">
        <v>124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54" t="s">
        <v>125</v>
      </c>
      <c r="C11" s="55">
        <v>20</v>
      </c>
      <c r="D11" s="2"/>
      <c r="E11" s="52" t="s">
        <v>126</v>
      </c>
      <c r="F11" s="56">
        <f>USFA05!G33</f>
        <v>0.22760524499654933</v>
      </c>
      <c r="G11" s="57">
        <f>C13/F11</f>
        <v>87.87143723468769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/>
      <c r="B12" s="54" t="s">
        <v>127</v>
      </c>
      <c r="C12" s="55">
        <v>0</v>
      </c>
      <c r="D12" s="2"/>
      <c r="E12" s="52" t="s">
        <v>128</v>
      </c>
      <c r="F12" s="56">
        <f>USFA05!M33</f>
        <v>0.37934207499424888</v>
      </c>
      <c r="G12" s="57">
        <f>C13/F12</f>
        <v>52.722862340812618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54" t="s">
        <v>129</v>
      </c>
      <c r="C13" s="55">
        <f>C11-C12</f>
        <v>20</v>
      </c>
      <c r="D13" s="2"/>
      <c r="E13" s="61" t="s">
        <v>130</v>
      </c>
      <c r="F13" s="62">
        <f>USFA05!S34</f>
        <v>0.23865117705697417</v>
      </c>
      <c r="G13" s="63">
        <f>C13/F13</f>
        <v>83.804321632259615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 thickBot="1" x14ac:dyDescent="0.35">
      <c r="A14" s="2"/>
      <c r="B14" s="58" t="s">
        <v>131</v>
      </c>
      <c r="C14" s="59">
        <f>G11+G12+G13+G14+G15</f>
        <v>553.55092927984094</v>
      </c>
      <c r="D14" s="2"/>
      <c r="E14" s="52" t="s">
        <v>132</v>
      </c>
      <c r="F14" s="56">
        <f>USFA05!Z33</f>
        <v>0.10354522914909386</v>
      </c>
      <c r="G14" s="57">
        <f>C13/F14</f>
        <v>193.15230807208101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54" t="s">
        <v>133</v>
      </c>
      <c r="C15" s="60">
        <f>C14*3600</f>
        <v>1992783.3454074273</v>
      </c>
      <c r="D15" s="2"/>
      <c r="E15" s="52" t="s">
        <v>72</v>
      </c>
      <c r="F15" s="56">
        <f>USFA05!Z38</f>
        <v>0.14705882352941177</v>
      </c>
      <c r="G15" s="57">
        <f>C13/F15</f>
        <v>136</v>
      </c>
      <c r="H15" s="2"/>
      <c r="I15" s="2"/>
      <c r="J15" s="2"/>
      <c r="K15" s="2"/>
      <c r="L15" s="2"/>
      <c r="M15" s="2"/>
      <c r="N15" s="2"/>
      <c r="O15" s="2"/>
      <c r="P15" s="2"/>
      <c r="Q15" s="100" t="s">
        <v>134</v>
      </c>
      <c r="R15" s="101"/>
      <c r="S15" s="2"/>
    </row>
    <row r="16" spans="1:19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02">
        <v>20</v>
      </c>
      <c r="R16" s="103"/>
      <c r="S16" s="2"/>
    </row>
    <row r="17" spans="1:19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" thickBot="1" x14ac:dyDescent="0.35">
      <c r="A18" s="2"/>
      <c r="B18" s="51" t="s">
        <v>73</v>
      </c>
      <c r="C18" s="2"/>
      <c r="D18" s="2"/>
      <c r="E18" s="52"/>
      <c r="F18" s="53" t="s">
        <v>123</v>
      </c>
      <c r="G18" s="53" t="s">
        <v>124</v>
      </c>
      <c r="H18" s="2"/>
      <c r="I18" s="2"/>
      <c r="J18" s="2"/>
      <c r="K18" s="2"/>
      <c r="L18" s="2"/>
      <c r="M18" s="2"/>
      <c r="N18" s="2"/>
      <c r="O18" s="2"/>
      <c r="P18" s="2"/>
      <c r="Q18" s="104" t="s">
        <v>135</v>
      </c>
      <c r="R18" s="105"/>
      <c r="S18" s="2"/>
    </row>
    <row r="19" spans="1:19" x14ac:dyDescent="0.3">
      <c r="A19" s="2"/>
      <c r="B19" s="54" t="s">
        <v>125</v>
      </c>
      <c r="C19" s="55">
        <v>20</v>
      </c>
      <c r="D19" s="2"/>
      <c r="E19" s="52" t="s">
        <v>126</v>
      </c>
      <c r="F19" s="56">
        <f>USFA05!G55</f>
        <v>0.11706349206349205</v>
      </c>
      <c r="G19" s="57">
        <f>C21/F19</f>
        <v>111.05084745762713</v>
      </c>
      <c r="H19" s="2"/>
      <c r="I19" s="2"/>
      <c r="J19" s="2"/>
      <c r="K19" s="2"/>
      <c r="L19" s="2"/>
      <c r="M19" s="2"/>
      <c r="N19" s="2"/>
      <c r="O19" s="2"/>
      <c r="P19" s="2"/>
      <c r="Q19" s="64" t="s">
        <v>136</v>
      </c>
      <c r="R19" s="65">
        <f>Q16-5</f>
        <v>15</v>
      </c>
      <c r="S19" s="2"/>
    </row>
    <row r="20" spans="1:19" x14ac:dyDescent="0.3">
      <c r="A20" s="2"/>
      <c r="B20" s="54" t="s">
        <v>127</v>
      </c>
      <c r="C20" s="55">
        <v>7</v>
      </c>
      <c r="D20" s="2"/>
      <c r="E20" s="52" t="s">
        <v>128</v>
      </c>
      <c r="F20" s="56">
        <f>USFA05!M55</f>
        <v>0.39021164021164018</v>
      </c>
      <c r="G20" s="57">
        <f>C21/F20</f>
        <v>33.315254237288137</v>
      </c>
      <c r="H20" s="2"/>
      <c r="I20" s="2"/>
      <c r="J20" s="2"/>
      <c r="K20" s="2"/>
      <c r="L20" s="2"/>
      <c r="M20" s="2"/>
      <c r="N20" s="2"/>
      <c r="O20" s="2"/>
      <c r="P20" s="2"/>
      <c r="Q20" s="66" t="s">
        <v>137</v>
      </c>
      <c r="R20" s="67">
        <v>-5</v>
      </c>
      <c r="S20" s="2"/>
    </row>
    <row r="21" spans="1:19" x14ac:dyDescent="0.3">
      <c r="A21" s="2"/>
      <c r="B21" s="54" t="s">
        <v>129</v>
      </c>
      <c r="C21" s="55">
        <f>C19-C20</f>
        <v>13</v>
      </c>
      <c r="D21" s="2"/>
      <c r="E21" s="52" t="s">
        <v>130</v>
      </c>
      <c r="F21" s="56">
        <f>USFA05!S55</f>
        <v>0.39021164021164018</v>
      </c>
      <c r="G21" s="57">
        <f>C21/F21</f>
        <v>33.315254237288137</v>
      </c>
      <c r="H21" s="2"/>
      <c r="I21" s="2"/>
      <c r="J21" s="2"/>
      <c r="K21" s="2"/>
      <c r="L21" s="2"/>
      <c r="M21" s="2"/>
      <c r="N21" s="2"/>
      <c r="O21" s="2"/>
      <c r="P21" s="2"/>
      <c r="Q21" s="66" t="s">
        <v>138</v>
      </c>
      <c r="R21" s="67">
        <v>0</v>
      </c>
      <c r="S21" s="2"/>
    </row>
    <row r="22" spans="1:19" x14ac:dyDescent="0.3">
      <c r="A22" s="2"/>
      <c r="B22" s="58" t="s">
        <v>131</v>
      </c>
      <c r="C22" s="59">
        <f>G19+G20+G21+G22+G23</f>
        <v>26296.969285804083</v>
      </c>
      <c r="D22" s="2"/>
      <c r="E22" s="52" t="s">
        <v>132</v>
      </c>
      <c r="F22" s="56">
        <f>USFA05!Z55</f>
        <v>0.10898001175778953</v>
      </c>
      <c r="G22" s="57">
        <f>C21/F22</f>
        <v>119.28792987188133</v>
      </c>
      <c r="H22" s="2"/>
      <c r="I22" s="2"/>
      <c r="J22" s="2"/>
      <c r="K22" s="2"/>
      <c r="L22" s="2"/>
      <c r="M22" s="2"/>
      <c r="N22" s="2"/>
      <c r="O22" s="2"/>
      <c r="P22" s="2"/>
      <c r="Q22" s="66" t="s">
        <v>139</v>
      </c>
      <c r="R22" s="67">
        <v>7</v>
      </c>
      <c r="S22" s="2"/>
    </row>
    <row r="23" spans="1:19" ht="15" thickBot="1" x14ac:dyDescent="0.35">
      <c r="A23" s="2"/>
      <c r="B23" s="54" t="s">
        <v>133</v>
      </c>
      <c r="C23" s="60">
        <f>C22*3600</f>
        <v>94669089.428894699</v>
      </c>
      <c r="D23" s="2"/>
      <c r="E23" s="52" t="s">
        <v>72</v>
      </c>
      <c r="F23" s="56">
        <f>USFA05!Z60</f>
        <v>5.0000000000000001E-4</v>
      </c>
      <c r="G23" s="57">
        <f>C21/F23</f>
        <v>26000</v>
      </c>
      <c r="H23" s="2"/>
      <c r="I23" s="2"/>
      <c r="J23" s="2"/>
      <c r="K23" s="2"/>
      <c r="L23" s="2"/>
      <c r="M23" s="2"/>
      <c r="N23" s="2"/>
      <c r="O23" s="2"/>
      <c r="P23" s="2"/>
      <c r="Q23" s="68" t="s">
        <v>140</v>
      </c>
      <c r="R23" s="69">
        <f>Q16-5</f>
        <v>15</v>
      </c>
      <c r="S23" s="2"/>
    </row>
    <row r="24" spans="1:1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mergeCells count="3">
    <mergeCell ref="Q15:R15"/>
    <mergeCell ref="Q16:R16"/>
    <mergeCell ref="Q18:R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45AC-CA7C-4D55-BDEC-8FD12350365E}">
  <dimension ref="D1:R44"/>
  <sheetViews>
    <sheetView tabSelected="1" zoomScale="82" zoomScaleNormal="81" workbookViewId="0">
      <selection activeCell="R9" sqref="R9"/>
    </sheetView>
  </sheetViews>
  <sheetFormatPr defaultColWidth="8.6640625" defaultRowHeight="14.4" x14ac:dyDescent="0.3"/>
  <cols>
    <col min="3" max="3" width="20.33203125" customWidth="1"/>
    <col min="4" max="4" width="3" bestFit="1" customWidth="1"/>
    <col min="5" max="5" width="4.6640625" customWidth="1"/>
    <col min="7" max="7" width="17.88671875" bestFit="1" customWidth="1"/>
    <col min="8" max="8" width="31.88671875" customWidth="1"/>
    <col min="9" max="9" width="26.109375" customWidth="1"/>
    <col min="10" max="10" width="7.44140625" customWidth="1"/>
    <col min="11" max="11" width="13.109375" bestFit="1" customWidth="1"/>
    <col min="12" max="12" width="18.33203125" bestFit="1" customWidth="1"/>
    <col min="13" max="13" width="36.6640625" customWidth="1"/>
    <col min="14" max="14" width="41" customWidth="1"/>
    <col min="15" max="15" width="1.6640625" bestFit="1" customWidth="1"/>
    <col min="16" max="16" width="3" bestFit="1" customWidth="1"/>
    <col min="17" max="17" width="4" bestFit="1" customWidth="1"/>
    <col min="18" max="18" width="25.44140625" bestFit="1" customWidth="1"/>
    <col min="20" max="20" width="4" bestFit="1" customWidth="1"/>
  </cols>
  <sheetData>
    <row r="1" spans="4:18" x14ac:dyDescent="0.3">
      <c r="H1" t="s">
        <v>141</v>
      </c>
    </row>
    <row r="3" spans="4:18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4:18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x14ac:dyDescent="0.3">
      <c r="E5" s="2"/>
      <c r="F5" s="70" t="s">
        <v>142</v>
      </c>
      <c r="G5" s="71" t="s">
        <v>143</v>
      </c>
      <c r="H5" s="71" t="s">
        <v>144</v>
      </c>
      <c r="I5" s="71" t="s">
        <v>145</v>
      </c>
      <c r="J5" s="71" t="s">
        <v>146</v>
      </c>
      <c r="K5" s="71" t="s">
        <v>147</v>
      </c>
      <c r="L5" s="71" t="s">
        <v>148</v>
      </c>
      <c r="M5" s="71" t="s">
        <v>149</v>
      </c>
      <c r="N5" s="71" t="s">
        <v>150</v>
      </c>
      <c r="O5" s="2"/>
      <c r="P5" s="2"/>
      <c r="Q5" s="2"/>
      <c r="R5" s="98" t="s">
        <v>151</v>
      </c>
    </row>
    <row r="6" spans="4:18" x14ac:dyDescent="0.3">
      <c r="E6" s="2"/>
      <c r="F6" s="117" t="s">
        <v>136</v>
      </c>
      <c r="G6" s="72" t="s">
        <v>152</v>
      </c>
      <c r="H6" s="72">
        <f>USFA06!R20</f>
        <v>-5</v>
      </c>
      <c r="I6" s="72">
        <f>USFA06!R$19</f>
        <v>15</v>
      </c>
      <c r="J6" s="72">
        <f>H6-I6</f>
        <v>-20</v>
      </c>
      <c r="K6" s="73">
        <f>USFA05!G75</f>
        <v>0.13822751322751323</v>
      </c>
      <c r="L6" s="74">
        <f>J6/K6</f>
        <v>-144.688995215311</v>
      </c>
      <c r="M6" s="120">
        <f>SUM(L6:L14)</f>
        <v>147558.87942761701</v>
      </c>
      <c r="N6" s="123">
        <f>M6*N15</f>
        <v>21508843619336.234</v>
      </c>
      <c r="O6" s="2"/>
      <c r="P6" s="2"/>
      <c r="Q6" s="2"/>
      <c r="R6" s="97">
        <f>SUM(N6:N34)</f>
        <v>21508860100389.922</v>
      </c>
    </row>
    <row r="7" spans="4:18" x14ac:dyDescent="0.3">
      <c r="E7" s="2"/>
      <c r="F7" s="118"/>
      <c r="G7" s="76" t="s">
        <v>153</v>
      </c>
      <c r="H7" s="76">
        <f>USFA06!R20</f>
        <v>-5</v>
      </c>
      <c r="I7" s="76">
        <f>USFA06!R$19</f>
        <v>15</v>
      </c>
      <c r="J7" s="76">
        <f>H7-I7</f>
        <v>-20</v>
      </c>
      <c r="K7" s="77">
        <f>USFA05!Z21</f>
        <v>5.0000000000000001E-4</v>
      </c>
      <c r="L7" s="76">
        <f>J7/K7</f>
        <v>-40000</v>
      </c>
      <c r="M7" s="121"/>
      <c r="N7" s="124"/>
      <c r="O7" s="2"/>
      <c r="P7" s="2"/>
      <c r="Q7" s="2"/>
      <c r="R7" s="2"/>
    </row>
    <row r="8" spans="4:18" x14ac:dyDescent="0.3">
      <c r="E8" s="2"/>
      <c r="F8" s="118"/>
      <c r="G8" s="76" t="s">
        <v>154</v>
      </c>
      <c r="H8" s="76">
        <f>USFA06!R21</f>
        <v>0</v>
      </c>
      <c r="I8" s="76">
        <f>USFA06!R$19</f>
        <v>15</v>
      </c>
      <c r="J8" s="76">
        <f t="shared" ref="J8:J25" si="0">H8-I8</f>
        <v>-15</v>
      </c>
      <c r="K8" s="77">
        <f>USFA05!M75</f>
        <v>0.10354522914909386</v>
      </c>
      <c r="L8" s="78">
        <f>J8/K8</f>
        <v>-144.86423105406075</v>
      </c>
      <c r="M8" s="121"/>
      <c r="N8" s="124"/>
      <c r="O8" s="2"/>
      <c r="P8" s="2"/>
      <c r="Q8" s="2"/>
      <c r="R8" s="2"/>
    </row>
    <row r="9" spans="4:18" x14ac:dyDescent="0.3">
      <c r="E9" s="2"/>
      <c r="F9" s="118"/>
      <c r="G9" s="76" t="s">
        <v>155</v>
      </c>
      <c r="H9" s="76">
        <f>USFA06!R21</f>
        <v>0</v>
      </c>
      <c r="I9" s="76">
        <f>USFA06!R$19</f>
        <v>15</v>
      </c>
      <c r="J9" s="76">
        <f t="shared" si="0"/>
        <v>-15</v>
      </c>
      <c r="K9" s="77">
        <f>USFA05!Z38</f>
        <v>0.14705882352941177</v>
      </c>
      <c r="L9" s="78">
        <f>J9/K9</f>
        <v>-102</v>
      </c>
      <c r="M9" s="121"/>
      <c r="N9" s="124"/>
      <c r="O9" s="2"/>
      <c r="P9" s="2"/>
      <c r="Q9" s="2"/>
      <c r="R9" s="2"/>
    </row>
    <row r="10" spans="4:18" x14ac:dyDescent="0.3">
      <c r="E10" s="2"/>
      <c r="F10" s="118"/>
      <c r="G10" s="76" t="s">
        <v>156</v>
      </c>
      <c r="H10" s="76">
        <f>USFA06!R22</f>
        <v>7</v>
      </c>
      <c r="I10" s="76">
        <f>USFA06!R$19</f>
        <v>15</v>
      </c>
      <c r="J10" s="76">
        <f t="shared" si="0"/>
        <v>-8</v>
      </c>
      <c r="K10" s="77">
        <f>USFA05!S75</f>
        <v>0.10898001175778953</v>
      </c>
      <c r="L10" s="78">
        <f>J10/K10</f>
        <v>-73.407956844234661</v>
      </c>
      <c r="M10" s="121"/>
      <c r="N10" s="124"/>
      <c r="O10" s="2"/>
      <c r="P10" s="2"/>
      <c r="Q10" s="2"/>
      <c r="R10" s="2"/>
    </row>
    <row r="11" spans="4:18" x14ac:dyDescent="0.3">
      <c r="E11" s="2"/>
      <c r="F11" s="118"/>
      <c r="G11" s="76" t="s">
        <v>157</v>
      </c>
      <c r="H11" s="76">
        <f>USFA06!R22</f>
        <v>7</v>
      </c>
      <c r="I11" s="76">
        <f>USFA06!R$19</f>
        <v>15</v>
      </c>
      <c r="J11" s="76">
        <f t="shared" si="0"/>
        <v>-8</v>
      </c>
      <c r="K11" s="77">
        <f>USFA05!Z60</f>
        <v>5.0000000000000001E-4</v>
      </c>
      <c r="L11" s="78">
        <f t="shared" ref="L11:L34" si="1">J11/K11</f>
        <v>-16000</v>
      </c>
      <c r="M11" s="121"/>
      <c r="N11" s="124"/>
      <c r="O11" s="2"/>
      <c r="P11" s="2"/>
      <c r="Q11" s="2"/>
      <c r="R11" s="2"/>
    </row>
    <row r="12" spans="4:18" x14ac:dyDescent="0.3">
      <c r="E12" s="2"/>
      <c r="F12" s="118"/>
      <c r="G12" s="76" t="s">
        <v>158</v>
      </c>
      <c r="H12" s="76">
        <f>USFA06!Q16</f>
        <v>20</v>
      </c>
      <c r="I12" s="76">
        <f>USFA06!R$19</f>
        <v>15</v>
      </c>
      <c r="J12" s="76">
        <f t="shared" si="0"/>
        <v>5</v>
      </c>
      <c r="K12" s="77">
        <f>USFA05!Y80</f>
        <v>2.4509803921568626E-5</v>
      </c>
      <c r="L12" s="78">
        <f t="shared" si="1"/>
        <v>204000</v>
      </c>
      <c r="M12" s="121"/>
      <c r="N12" s="124"/>
      <c r="O12" s="2"/>
      <c r="P12" s="2"/>
      <c r="Q12" s="2"/>
      <c r="R12" s="2"/>
    </row>
    <row r="13" spans="4:18" x14ac:dyDescent="0.3">
      <c r="D13" s="1"/>
      <c r="E13" s="2"/>
      <c r="F13" s="118"/>
      <c r="G13" s="76" t="s">
        <v>159</v>
      </c>
      <c r="H13" s="76">
        <f>USFA06!Q16</f>
        <v>20</v>
      </c>
      <c r="I13" s="76">
        <f>USFA06!R$19</f>
        <v>15</v>
      </c>
      <c r="J13" s="76">
        <f t="shared" si="0"/>
        <v>5</v>
      </c>
      <c r="K13" s="77">
        <f>USFA05!Y74</f>
        <v>0.32242926155969637</v>
      </c>
      <c r="L13" s="78">
        <f t="shared" si="1"/>
        <v>15.507277397260273</v>
      </c>
      <c r="M13" s="121"/>
      <c r="N13" s="124"/>
      <c r="O13" s="2"/>
      <c r="P13" s="2"/>
      <c r="Q13" s="2"/>
      <c r="R13" s="2"/>
    </row>
    <row r="14" spans="4:18" ht="15" thickBot="1" x14ac:dyDescent="0.35">
      <c r="D14" s="1"/>
      <c r="E14" s="2"/>
      <c r="F14" s="119"/>
      <c r="G14" s="79" t="s">
        <v>160</v>
      </c>
      <c r="H14" s="79">
        <f>USFA06!Q16</f>
        <v>20</v>
      </c>
      <c r="I14" s="79">
        <f>USFA06!R$19</f>
        <v>15</v>
      </c>
      <c r="J14" s="80">
        <f t="shared" si="0"/>
        <v>5</v>
      </c>
      <c r="K14" s="81">
        <f>USFA05!Y84</f>
        <v>0.6</v>
      </c>
      <c r="L14" s="82">
        <f t="shared" si="1"/>
        <v>8.3333333333333339</v>
      </c>
      <c r="M14" s="122"/>
      <c r="N14" s="125"/>
      <c r="O14" s="2"/>
      <c r="P14" s="2"/>
      <c r="Q14" s="2"/>
      <c r="R14" s="2"/>
    </row>
    <row r="15" spans="4:18" x14ac:dyDescent="0.3">
      <c r="D15" s="1"/>
      <c r="E15" s="2"/>
      <c r="F15" s="117" t="s">
        <v>137</v>
      </c>
      <c r="G15" s="83" t="s">
        <v>161</v>
      </c>
      <c r="H15" s="72">
        <f>USFA06!R22</f>
        <v>7</v>
      </c>
      <c r="I15" s="72">
        <f>USFA06!R$20</f>
        <v>-5</v>
      </c>
      <c r="J15" s="83">
        <f t="shared" si="0"/>
        <v>12</v>
      </c>
      <c r="K15" s="72">
        <f>USFA05!S17</f>
        <v>0.14808201058201059</v>
      </c>
      <c r="L15" s="84">
        <f t="shared" si="1"/>
        <v>81.036176864671717</v>
      </c>
      <c r="M15" s="120">
        <f>SUM(L15:L20)</f>
        <v>40490.133879606692</v>
      </c>
      <c r="N15" s="126">
        <f>M15*3600</f>
        <v>145764481.96658409</v>
      </c>
      <c r="O15" s="2"/>
      <c r="P15" s="2"/>
      <c r="Q15" s="2"/>
      <c r="R15" s="2"/>
    </row>
    <row r="16" spans="4:18" x14ac:dyDescent="0.3">
      <c r="D16" s="1"/>
      <c r="E16" s="85"/>
      <c r="F16" s="118"/>
      <c r="G16" s="86" t="s">
        <v>162</v>
      </c>
      <c r="H16" s="76">
        <f>USFA06!Q16</f>
        <v>20</v>
      </c>
      <c r="I16" s="76">
        <f>USFA06!R$20</f>
        <v>-5</v>
      </c>
      <c r="J16" s="86">
        <f t="shared" si="0"/>
        <v>25</v>
      </c>
      <c r="K16" s="76">
        <f>USFA05!G16</f>
        <v>0.13007054673721338</v>
      </c>
      <c r="L16" s="87">
        <f t="shared" si="1"/>
        <v>192.20338983050851</v>
      </c>
      <c r="M16" s="121"/>
      <c r="N16" s="127"/>
      <c r="O16" s="2"/>
      <c r="P16" s="2"/>
      <c r="Q16" s="2"/>
      <c r="R16" s="2"/>
    </row>
    <row r="17" spans="5:18" x14ac:dyDescent="0.3">
      <c r="E17" s="2"/>
      <c r="F17" s="118"/>
      <c r="G17" s="86" t="s">
        <v>163</v>
      </c>
      <c r="H17" s="76">
        <f>USFA06!R23</f>
        <v>15</v>
      </c>
      <c r="I17" s="76">
        <f>USFA06!R$20</f>
        <v>-5</v>
      </c>
      <c r="J17" s="86">
        <f t="shared" si="0"/>
        <v>20</v>
      </c>
      <c r="K17" s="76">
        <f>USFA05!M16</f>
        <v>0.39021164021164018</v>
      </c>
      <c r="L17" s="87">
        <f t="shared" si="1"/>
        <v>51.254237288135599</v>
      </c>
      <c r="M17" s="121"/>
      <c r="N17" s="127"/>
      <c r="O17" s="2"/>
      <c r="P17" s="2"/>
      <c r="Q17" s="2"/>
      <c r="R17" s="2"/>
    </row>
    <row r="18" spans="5:18" x14ac:dyDescent="0.3">
      <c r="E18" s="2"/>
      <c r="F18" s="118"/>
      <c r="G18" s="86" t="s">
        <v>164</v>
      </c>
      <c r="H18" s="76">
        <f>USFA06!R21</f>
        <v>0</v>
      </c>
      <c r="I18" s="76">
        <f>USFA06!R$20</f>
        <v>-5</v>
      </c>
      <c r="J18" s="86">
        <f t="shared" si="0"/>
        <v>5</v>
      </c>
      <c r="K18" s="76">
        <f>USFA05!S34</f>
        <v>0.23865117705697417</v>
      </c>
      <c r="L18" s="87">
        <f t="shared" si="1"/>
        <v>20.951080408064904</v>
      </c>
      <c r="M18" s="121"/>
      <c r="N18" s="127"/>
      <c r="O18" s="2"/>
      <c r="P18" s="2"/>
      <c r="Q18" s="2"/>
      <c r="R18" s="2"/>
    </row>
    <row r="19" spans="5:18" x14ac:dyDescent="0.3">
      <c r="E19" s="2"/>
      <c r="F19" s="118"/>
      <c r="G19" s="86" t="s">
        <v>165</v>
      </c>
      <c r="H19" s="76">
        <f>USFA06!R19</f>
        <v>15</v>
      </c>
      <c r="I19" s="76">
        <f>USFA06!R$20</f>
        <v>-5</v>
      </c>
      <c r="J19" s="86">
        <f t="shared" si="0"/>
        <v>20</v>
      </c>
      <c r="K19" s="76">
        <f>USFA05!G75</f>
        <v>0.13822751322751323</v>
      </c>
      <c r="L19" s="87">
        <f t="shared" si="1"/>
        <v>144.688995215311</v>
      </c>
      <c r="M19" s="121"/>
      <c r="N19" s="127"/>
      <c r="O19" s="2"/>
      <c r="P19" s="2"/>
      <c r="Q19" s="2"/>
      <c r="R19" s="2"/>
    </row>
    <row r="20" spans="5:18" ht="15" thickBot="1" x14ac:dyDescent="0.35">
      <c r="E20" s="2"/>
      <c r="F20" s="119"/>
      <c r="G20" s="88" t="s">
        <v>166</v>
      </c>
      <c r="H20" s="79">
        <f>USFA06!R19</f>
        <v>15</v>
      </c>
      <c r="I20" s="80">
        <f>USFA06!R$20</f>
        <v>-5</v>
      </c>
      <c r="J20" s="89">
        <f t="shared" si="0"/>
        <v>20</v>
      </c>
      <c r="K20" s="80">
        <f>USFA05!Z21</f>
        <v>5.0000000000000001E-4</v>
      </c>
      <c r="L20" s="90">
        <f t="shared" si="1"/>
        <v>40000</v>
      </c>
      <c r="M20" s="122"/>
      <c r="N20" s="128"/>
      <c r="O20" s="2"/>
      <c r="P20" s="2"/>
      <c r="Q20" s="2"/>
      <c r="R20" s="2"/>
    </row>
    <row r="21" spans="5:18" x14ac:dyDescent="0.3">
      <c r="E21" s="2"/>
      <c r="F21" s="117" t="s">
        <v>138</v>
      </c>
      <c r="G21" s="72" t="s">
        <v>167</v>
      </c>
      <c r="H21" s="91">
        <f>USFA06!R20</f>
        <v>-5</v>
      </c>
      <c r="I21" s="91">
        <f>USFA06!R$21</f>
        <v>0</v>
      </c>
      <c r="J21" s="83">
        <f t="shared" si="0"/>
        <v>-5</v>
      </c>
      <c r="K21" s="92">
        <f>USFA05!S34</f>
        <v>0.23865117705697417</v>
      </c>
      <c r="L21" s="84">
        <f t="shared" si="1"/>
        <v>-20.951080408064904</v>
      </c>
      <c r="M21" s="120">
        <f>SUM(L21:L25)</f>
        <v>353.326734636293</v>
      </c>
      <c r="N21" s="109">
        <f>M21*3600</f>
        <v>1271976.2446906548</v>
      </c>
      <c r="O21" s="2"/>
      <c r="P21" s="2"/>
      <c r="Q21" s="2"/>
      <c r="R21" s="75"/>
    </row>
    <row r="22" spans="5:18" x14ac:dyDescent="0.3">
      <c r="E22" s="2"/>
      <c r="F22" s="118"/>
      <c r="G22" s="76" t="s">
        <v>168</v>
      </c>
      <c r="H22" s="67">
        <f>USFA06!R23</f>
        <v>15</v>
      </c>
      <c r="I22" s="65">
        <f>USFA06!R$21</f>
        <v>0</v>
      </c>
      <c r="J22" s="86">
        <f t="shared" si="0"/>
        <v>15</v>
      </c>
      <c r="K22" s="76">
        <f>USFA05!M33</f>
        <v>0.37934207499424888</v>
      </c>
      <c r="L22" s="87">
        <f t="shared" si="1"/>
        <v>39.542146755609465</v>
      </c>
      <c r="M22" s="121"/>
      <c r="N22" s="110"/>
      <c r="O22" s="2"/>
      <c r="P22" s="2"/>
      <c r="Q22" s="2"/>
      <c r="R22" s="2"/>
    </row>
    <row r="23" spans="5:18" x14ac:dyDescent="0.3">
      <c r="E23" s="2"/>
      <c r="F23" s="118"/>
      <c r="G23" s="76" t="s">
        <v>169</v>
      </c>
      <c r="H23" s="67">
        <f>USFA06!Q16</f>
        <v>20</v>
      </c>
      <c r="I23" s="65">
        <f>USFA06!R$21</f>
        <v>0</v>
      </c>
      <c r="J23" s="86">
        <f t="shared" si="0"/>
        <v>20</v>
      </c>
      <c r="K23" s="76">
        <f>USFA05!G33</f>
        <v>0.22760524499654933</v>
      </c>
      <c r="L23" s="87">
        <f t="shared" si="1"/>
        <v>87.87143723468769</v>
      </c>
      <c r="M23" s="121"/>
      <c r="N23" s="110"/>
      <c r="O23" s="2"/>
      <c r="P23" s="2"/>
      <c r="Q23" s="2"/>
      <c r="R23" s="2"/>
    </row>
    <row r="24" spans="5:18" x14ac:dyDescent="0.3">
      <c r="E24" s="2"/>
      <c r="F24" s="118"/>
      <c r="G24" s="76" t="s">
        <v>170</v>
      </c>
      <c r="H24" s="67">
        <f>USFA06!R19</f>
        <v>15</v>
      </c>
      <c r="I24" s="65">
        <f>USFA06!R$21</f>
        <v>0</v>
      </c>
      <c r="J24" s="86">
        <f t="shared" si="0"/>
        <v>15</v>
      </c>
      <c r="K24" s="76">
        <f>USFA05!Z33</f>
        <v>0.10354522914909386</v>
      </c>
      <c r="L24" s="87">
        <f t="shared" si="1"/>
        <v>144.86423105406075</v>
      </c>
      <c r="M24" s="121"/>
      <c r="N24" s="110"/>
      <c r="O24" s="2"/>
      <c r="P24" s="2"/>
      <c r="Q24" s="2"/>
      <c r="R24" s="2"/>
    </row>
    <row r="25" spans="5:18" ht="15" thickBot="1" x14ac:dyDescent="0.35">
      <c r="E25" s="2"/>
      <c r="F25" s="118"/>
      <c r="G25" s="79" t="s">
        <v>171</v>
      </c>
      <c r="H25" s="93">
        <f>USFA06!R19</f>
        <v>15</v>
      </c>
      <c r="I25" s="50">
        <f>USFA06!R$21</f>
        <v>0</v>
      </c>
      <c r="J25" s="88">
        <f t="shared" si="0"/>
        <v>15</v>
      </c>
      <c r="K25" s="79">
        <f>USFA05!Z38</f>
        <v>0.14705882352941177</v>
      </c>
      <c r="L25" s="94">
        <f t="shared" si="1"/>
        <v>102</v>
      </c>
      <c r="M25" s="122"/>
      <c r="N25" s="111"/>
      <c r="O25" s="2"/>
      <c r="P25" s="2"/>
      <c r="Q25" s="2"/>
      <c r="R25" s="2"/>
    </row>
    <row r="26" spans="5:18" x14ac:dyDescent="0.3">
      <c r="E26" s="2"/>
      <c r="F26" s="112" t="s">
        <v>139</v>
      </c>
      <c r="G26" s="72" t="s">
        <v>172</v>
      </c>
      <c r="H26" s="91">
        <f>USFA06!Q16</f>
        <v>20</v>
      </c>
      <c r="I26" s="91">
        <f>USFA06!R$22</f>
        <v>7</v>
      </c>
      <c r="J26" s="91">
        <f>I26-H26</f>
        <v>-13</v>
      </c>
      <c r="K26" s="91">
        <f>USFA05!M63</f>
        <v>7.316468253968253E-2</v>
      </c>
      <c r="L26" s="84">
        <f t="shared" si="1"/>
        <v>-177.68135593220342</v>
      </c>
      <c r="M26" s="106">
        <f>SUM(L26:L29)</f>
        <v>-16170.053135911767</v>
      </c>
      <c r="N26" s="109">
        <f>M26*3600</f>
        <v>-58212191.289282359</v>
      </c>
      <c r="O26" s="2"/>
      <c r="P26" s="2"/>
      <c r="Q26" s="2"/>
      <c r="R26" s="2"/>
    </row>
    <row r="27" spans="5:18" x14ac:dyDescent="0.3">
      <c r="E27" s="2"/>
      <c r="F27" s="113"/>
      <c r="G27" s="76" t="s">
        <v>173</v>
      </c>
      <c r="H27" s="67">
        <f>USFA06!R20</f>
        <v>-5</v>
      </c>
      <c r="I27" s="67">
        <f>USFA06!R$22</f>
        <v>7</v>
      </c>
      <c r="J27" s="67">
        <f t="shared" ref="J27:J34" si="2">I27-H27</f>
        <v>12</v>
      </c>
      <c r="K27" s="95">
        <f>USFA05!S17</f>
        <v>0.14808201058201059</v>
      </c>
      <c r="L27" s="87">
        <f t="shared" si="1"/>
        <v>81.036176864671717</v>
      </c>
      <c r="M27" s="107"/>
      <c r="N27" s="110"/>
      <c r="O27" s="2"/>
      <c r="P27" s="2"/>
      <c r="Q27" s="2"/>
      <c r="R27" s="2"/>
    </row>
    <row r="28" spans="5:18" x14ac:dyDescent="0.3">
      <c r="E28" s="2"/>
      <c r="F28" s="113"/>
      <c r="G28" s="76" t="s">
        <v>174</v>
      </c>
      <c r="H28" s="67">
        <f>USFA06!R19</f>
        <v>15</v>
      </c>
      <c r="I28" s="67">
        <f>USFA06!R$22</f>
        <v>7</v>
      </c>
      <c r="J28" s="67">
        <f t="shared" si="2"/>
        <v>-8</v>
      </c>
      <c r="K28" s="67">
        <f>USFA05!S75</f>
        <v>0.10898001175778953</v>
      </c>
      <c r="L28" s="87">
        <f t="shared" si="1"/>
        <v>-73.407956844234661</v>
      </c>
      <c r="M28" s="107"/>
      <c r="N28" s="110"/>
      <c r="O28" s="2"/>
      <c r="P28" s="2"/>
      <c r="Q28" s="2"/>
      <c r="R28" s="2"/>
    </row>
    <row r="29" spans="5:18" ht="15" thickBot="1" x14ac:dyDescent="0.35">
      <c r="E29" s="2"/>
      <c r="F29" s="114"/>
      <c r="G29" s="79" t="s">
        <v>175</v>
      </c>
      <c r="H29" s="93">
        <f>USFA06!R19</f>
        <v>15</v>
      </c>
      <c r="I29" s="93">
        <f>USFA06!R$22</f>
        <v>7</v>
      </c>
      <c r="J29" s="93">
        <f t="shared" si="2"/>
        <v>-8</v>
      </c>
      <c r="K29" s="93">
        <f>USFA05!Z60</f>
        <v>5.0000000000000001E-4</v>
      </c>
      <c r="L29" s="94">
        <f t="shared" si="1"/>
        <v>-16000</v>
      </c>
      <c r="M29" s="108"/>
      <c r="N29" s="111"/>
      <c r="O29" s="2"/>
      <c r="P29" s="2"/>
      <c r="Q29" s="2"/>
      <c r="R29" s="2"/>
    </row>
    <row r="30" spans="5:18" x14ac:dyDescent="0.3">
      <c r="E30" s="2"/>
      <c r="F30" s="117" t="s">
        <v>140</v>
      </c>
      <c r="G30" s="83" t="s">
        <v>176</v>
      </c>
      <c r="H30" s="83">
        <f>USFA06!Q16</f>
        <v>20</v>
      </c>
      <c r="I30" s="83">
        <f>USFA06!R$23</f>
        <v>15</v>
      </c>
      <c r="J30" s="72">
        <f t="shared" si="2"/>
        <v>-5</v>
      </c>
      <c r="K30" s="83">
        <f>USFA05!AA102</f>
        <v>3.0209698558322409E-2</v>
      </c>
      <c r="L30" s="74">
        <f t="shared" si="1"/>
        <v>-165.50976138828634</v>
      </c>
      <c r="M30" s="106">
        <f>SUM(L30:L34)</f>
        <v>-20095.337009248757</v>
      </c>
      <c r="N30" s="109">
        <f>M30*3600</f>
        <v>-72343213.23329553</v>
      </c>
      <c r="O30" s="2"/>
      <c r="P30" s="2"/>
      <c r="Q30" s="2"/>
      <c r="R30" s="2"/>
    </row>
    <row r="31" spans="5:18" x14ac:dyDescent="0.3">
      <c r="E31" s="2"/>
      <c r="F31" s="118"/>
      <c r="G31" s="86" t="s">
        <v>177</v>
      </c>
      <c r="H31" s="86">
        <f>USFA06!Q16</f>
        <v>20</v>
      </c>
      <c r="I31" s="86">
        <f>USFA06!R$23</f>
        <v>15</v>
      </c>
      <c r="J31" s="76">
        <f t="shared" si="2"/>
        <v>-5</v>
      </c>
      <c r="K31" s="86">
        <f>USFA05!AA95</f>
        <v>2.5000000000000001E-4</v>
      </c>
      <c r="L31" s="78">
        <f t="shared" si="1"/>
        <v>-20000</v>
      </c>
      <c r="M31" s="115"/>
      <c r="N31" s="110"/>
      <c r="O31" s="2"/>
      <c r="P31" s="2"/>
      <c r="Q31" s="2"/>
      <c r="R31" s="2"/>
    </row>
    <row r="32" spans="5:18" x14ac:dyDescent="0.3">
      <c r="E32" s="2"/>
      <c r="F32" s="118"/>
      <c r="G32" s="86" t="s">
        <v>178</v>
      </c>
      <c r="H32" s="86">
        <f>USFA06!Q16</f>
        <v>20</v>
      </c>
      <c r="I32" s="86">
        <f>USFA06!R$23</f>
        <v>15</v>
      </c>
      <c r="J32" s="76">
        <f t="shared" si="2"/>
        <v>-5</v>
      </c>
      <c r="K32" s="86">
        <f>USFA05!U98</f>
        <v>0.24244032395566925</v>
      </c>
      <c r="L32" s="78">
        <f t="shared" si="1"/>
        <v>-20.623631904213514</v>
      </c>
      <c r="M32" s="115"/>
      <c r="N32" s="110"/>
      <c r="O32" s="2"/>
      <c r="P32" s="2"/>
      <c r="Q32" s="2"/>
      <c r="R32" s="2"/>
    </row>
    <row r="33" spans="5:18" x14ac:dyDescent="0.3">
      <c r="E33" s="2"/>
      <c r="F33" s="118"/>
      <c r="G33" s="86" t="s">
        <v>179</v>
      </c>
      <c r="H33" s="86">
        <f>USFA06!R20</f>
        <v>-5</v>
      </c>
      <c r="I33" s="86">
        <f>USFA06!R$23</f>
        <v>15</v>
      </c>
      <c r="J33" s="76">
        <f t="shared" si="2"/>
        <v>20</v>
      </c>
      <c r="K33" s="96">
        <f>USFA05!M16</f>
        <v>0.39021164021164018</v>
      </c>
      <c r="L33" s="78">
        <f t="shared" si="1"/>
        <v>51.254237288135599</v>
      </c>
      <c r="M33" s="115"/>
      <c r="N33" s="110"/>
      <c r="O33" s="2"/>
      <c r="P33" s="2"/>
      <c r="Q33" s="2"/>
      <c r="R33" s="2"/>
    </row>
    <row r="34" spans="5:18" ht="15" thickBot="1" x14ac:dyDescent="0.35">
      <c r="E34" s="2"/>
      <c r="F34" s="119"/>
      <c r="G34" s="89" t="s">
        <v>180</v>
      </c>
      <c r="H34" s="89">
        <f>USFA06!R21</f>
        <v>0</v>
      </c>
      <c r="I34" s="89">
        <f>USFA06!R$23</f>
        <v>15</v>
      </c>
      <c r="J34" s="80">
        <f t="shared" si="2"/>
        <v>15</v>
      </c>
      <c r="K34" s="89">
        <f>USFA05!M33</f>
        <v>0.37934207499424888</v>
      </c>
      <c r="L34" s="82">
        <f t="shared" si="1"/>
        <v>39.542146755609465</v>
      </c>
      <c r="M34" s="116"/>
      <c r="N34" s="111"/>
      <c r="O34" s="2"/>
      <c r="P34" s="2"/>
      <c r="Q34" s="2"/>
      <c r="R34" s="2"/>
    </row>
    <row r="35" spans="5:18" x14ac:dyDescent="0.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5:18" x14ac:dyDescent="0.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5:18" x14ac:dyDescent="0.3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5:18" x14ac:dyDescent="0.3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5:18" x14ac:dyDescent="0.3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5:18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5:18" x14ac:dyDescent="0.3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5:18" x14ac:dyDescent="0.3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5:18" x14ac:dyDescent="0.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5:18" x14ac:dyDescent="0.3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</sheetData>
  <mergeCells count="15">
    <mergeCell ref="M21:M25"/>
    <mergeCell ref="N21:N25"/>
    <mergeCell ref="F21:F25"/>
    <mergeCell ref="F6:F14"/>
    <mergeCell ref="N6:N14"/>
    <mergeCell ref="F15:F20"/>
    <mergeCell ref="N15:N20"/>
    <mergeCell ref="M6:M14"/>
    <mergeCell ref="M15:M20"/>
    <mergeCell ref="M26:M29"/>
    <mergeCell ref="N26:N29"/>
    <mergeCell ref="F26:F29"/>
    <mergeCell ref="M30:M34"/>
    <mergeCell ref="N30:N34"/>
    <mergeCell ref="F30:F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8" ma:contentTypeDescription="Create a new document." ma:contentTypeScope="" ma:versionID="504f78af75839170acf18c38bafffded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0d9e7ce94a3d96ecc1310bcd2ca029c0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DE986E-029F-44FC-A8A1-2CDB4B8155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08D82-0A85-4CB7-B4FA-AA970DBF5564}">
  <ds:schemaRefs>
    <ds:schemaRef ds:uri="b163ee49-d5ca-4566-8d9a-132778b8595f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  <ds:schemaRef ds:uri="bd9de7ca-1bc7-4476-8342-8c6da5362d49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7A9F4E3-CBEB-4A94-A2CD-97A2BD7282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USFA05</vt:lpstr>
      <vt:lpstr>USFA06</vt:lpstr>
      <vt:lpstr>USFA07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Filipe Sousa Cunha</dc:creator>
  <cp:keywords/>
  <dc:description/>
  <cp:lastModifiedBy>Diogo Filipe Sousa Cunha</cp:lastModifiedBy>
  <cp:revision/>
  <dcterms:created xsi:type="dcterms:W3CDTF">2023-12-12T15:45:40Z</dcterms:created>
  <dcterms:modified xsi:type="dcterms:W3CDTF">2024-01-04T16:29:51Z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