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2" i="1"/>
  <c r="B6" s="1"/>
  <c r="B5"/>
  <c r="D15" s="1"/>
  <c r="J16" s="1"/>
  <c r="A15"/>
  <c r="B7" l="1"/>
  <c r="B8" s="1"/>
  <c r="B9" l="1"/>
  <c r="B15" s="1"/>
  <c r="E15" l="1"/>
  <c r="B11"/>
  <c r="C15" s="1"/>
  <c r="J15" s="1"/>
  <c r="E16" l="1"/>
  <c r="E17" s="1"/>
  <c r="E18" s="1"/>
</calcChain>
</file>

<file path=xl/sharedStrings.xml><?xml version="1.0" encoding="utf-8"?>
<sst xmlns="http://schemas.openxmlformats.org/spreadsheetml/2006/main" count="37" uniqueCount="34">
  <si>
    <t>n2</t>
  </si>
  <si>
    <t>FS</t>
  </si>
  <si>
    <t>C</t>
  </si>
  <si>
    <t>Fref</t>
  </si>
  <si>
    <t>DIV_SELECT</t>
  </si>
  <si>
    <t>NUM</t>
  </si>
  <si>
    <t>DENOM</t>
  </si>
  <si>
    <t>Result</t>
  </si>
  <si>
    <t>n1 (const)</t>
  </si>
  <si>
    <t>(i2s)</t>
  </si>
  <si>
    <t>POST DIV SELECT (PLL)(const)</t>
  </si>
  <si>
    <t xml:space="preserve"> afterPLL</t>
  </si>
  <si>
    <t>MCLK</t>
  </si>
  <si>
    <t>PLL</t>
  </si>
  <si>
    <t>MLCK - target</t>
  </si>
  <si>
    <t>I2S Input</t>
  </si>
  <si>
    <t>Hz</t>
  </si>
  <si>
    <t>PLL NUM</t>
  </si>
  <si>
    <t>DENOM(PLL, const)</t>
  </si>
  <si>
    <t>NUM:</t>
  </si>
  <si>
    <t>DENOM:</t>
  </si>
  <si>
    <t>Clock Tree: Page 1016</t>
  </si>
  <si>
    <t>Bits</t>
  </si>
  <si>
    <t>CCM_ANALOG_PLL_VIDEO_NUM: Page 1116</t>
  </si>
  <si>
    <t>CCM_ANALOG_PLL_VIDEO_DENOM: Page 1116</t>
  </si>
  <si>
    <t>See Rerence Manual:</t>
  </si>
  <si>
    <t>PLL DIV_SELECT</t>
  </si>
  <si>
    <t>DIV_SELECT: Page 1116</t>
  </si>
  <si>
    <t>Values 1 or 2 or 4</t>
  </si>
  <si>
    <t>DENOM(PLL, const) # of Bits</t>
  </si>
  <si>
    <t>fRef (cons, fixed)</t>
  </si>
  <si>
    <t>fRef multiplicator(const)</t>
  </si>
  <si>
    <t>Should be 27..54</t>
  </si>
  <si>
    <t>should be &lt;300MHz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</si>
</sst>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4" fontId="0" fillId="3" borderId="0" xfId="0" applyNumberFormat="1" applyFill="1"/>
    <xf numFmtId="3" fontId="1" fillId="3" borderId="0" xfId="0" applyNumberFormat="1" applyFont="1" applyFill="1"/>
    <xf numFmtId="3" fontId="1" fillId="0" borderId="0" xfId="0" applyNumberFormat="1" applyFont="1" applyFill="1"/>
    <xf numFmtId="0" fontId="0" fillId="0" borderId="0" xfId="0" applyFill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5" sqref="B5"/>
    </sheetView>
  </sheetViews>
  <sheetFormatPr baseColWidth="10" defaultRowHeight="15"/>
  <cols>
    <col min="1" max="1" width="43.42578125" customWidth="1"/>
    <col min="2" max="2" width="14.7109375" bestFit="1" customWidth="1"/>
    <col min="3" max="3" width="23.85546875" customWidth="1"/>
    <col min="4" max="4" width="13.7109375" customWidth="1"/>
    <col min="5" max="5" width="17.5703125" customWidth="1"/>
    <col min="7" max="7" width="19.140625" customWidth="1"/>
    <col min="8" max="8" width="12.7109375" customWidth="1"/>
    <col min="10" max="10" width="8.85546875" customWidth="1"/>
  </cols>
  <sheetData>
    <row r="1" spans="1:11">
      <c r="B1" s="9"/>
    </row>
    <row r="2" spans="1:11">
      <c r="A2" t="s">
        <v>14</v>
      </c>
      <c r="B2" s="2">
        <f>107000000</f>
        <v>107000000</v>
      </c>
      <c r="C2" t="s">
        <v>16</v>
      </c>
    </row>
    <row r="3" spans="1:11">
      <c r="A3" t="s">
        <v>8</v>
      </c>
      <c r="B3" s="3">
        <v>1</v>
      </c>
      <c r="C3" t="s">
        <v>9</v>
      </c>
      <c r="E3" s="7">
        <v>24000000</v>
      </c>
      <c r="F3" t="s">
        <v>30</v>
      </c>
    </row>
    <row r="4" spans="1:11">
      <c r="A4" t="s">
        <v>29</v>
      </c>
      <c r="B4" s="3">
        <v>20</v>
      </c>
      <c r="E4" s="8"/>
    </row>
    <row r="5" spans="1:11">
      <c r="A5" s="1" t="s">
        <v>18</v>
      </c>
      <c r="B5" s="4">
        <f>2^B4</f>
        <v>1048576</v>
      </c>
      <c r="E5" s="5">
        <v>27</v>
      </c>
      <c r="F5" t="s">
        <v>31</v>
      </c>
    </row>
    <row r="6" spans="1:11">
      <c r="A6" s="1" t="s">
        <v>1</v>
      </c>
      <c r="B6" s="4">
        <f>B2*B10</f>
        <v>428000000</v>
      </c>
      <c r="C6" t="s">
        <v>16</v>
      </c>
    </row>
    <row r="7" spans="1:11">
      <c r="A7" t="s">
        <v>0</v>
      </c>
      <c r="B7" s="5">
        <f>1+INT((E3*E5)/(B6*B3))</f>
        <v>2</v>
      </c>
      <c r="C7" t="s">
        <v>9</v>
      </c>
    </row>
    <row r="8" spans="1:11">
      <c r="A8" t="s">
        <v>2</v>
      </c>
      <c r="B8" s="6">
        <f>B6 * B3 * B7 / E3</f>
        <v>35.666666666666664</v>
      </c>
      <c r="C8" s="1"/>
    </row>
    <row r="9" spans="1:11">
      <c r="A9" t="s">
        <v>26</v>
      </c>
      <c r="B9" s="4">
        <f>INT(B8)</f>
        <v>35</v>
      </c>
      <c r="C9" t="s">
        <v>32</v>
      </c>
    </row>
    <row r="10" spans="1:11">
      <c r="A10" t="s">
        <v>10</v>
      </c>
      <c r="B10" s="3">
        <v>4</v>
      </c>
      <c r="C10" t="s">
        <v>28</v>
      </c>
    </row>
    <row r="11" spans="1:11">
      <c r="A11" t="s">
        <v>17</v>
      </c>
      <c r="B11" s="4">
        <f>B8*B5 - (B9*B5)</f>
        <v>699050.66666666418</v>
      </c>
    </row>
    <row r="14" spans="1:11">
      <c r="A14" t="s">
        <v>3</v>
      </c>
      <c r="B14" t="s">
        <v>4</v>
      </c>
      <c r="C14" t="s">
        <v>5</v>
      </c>
      <c r="D14" t="s">
        <v>6</v>
      </c>
      <c r="E14" t="s">
        <v>7</v>
      </c>
    </row>
    <row r="15" spans="1:11">
      <c r="A15" s="1">
        <f>E3</f>
        <v>24000000</v>
      </c>
      <c r="B15" s="4">
        <f>B9</f>
        <v>35</v>
      </c>
      <c r="C15" s="4">
        <f>B11</f>
        <v>699050.66666666418</v>
      </c>
      <c r="D15" s="4">
        <f>B5</f>
        <v>1048576</v>
      </c>
      <c r="E15" s="6">
        <f>A15*(B15+C15/D15)</f>
        <v>856000000</v>
      </c>
      <c r="F15" t="s">
        <v>13</v>
      </c>
      <c r="I15" t="s">
        <v>19</v>
      </c>
      <c r="J15" s="5">
        <f>ROUNDUP(LOG(C15,2),0)</f>
        <v>20</v>
      </c>
      <c r="K15" t="s">
        <v>22</v>
      </c>
    </row>
    <row r="16" spans="1:11">
      <c r="E16" s="6">
        <f>E15 / B10</f>
        <v>214000000</v>
      </c>
      <c r="F16" t="s">
        <v>11</v>
      </c>
      <c r="G16" t="s">
        <v>33</v>
      </c>
      <c r="I16" t="s">
        <v>20</v>
      </c>
      <c r="J16" s="5">
        <f>ROUNDUP(LOG(D15,2),0)</f>
        <v>20</v>
      </c>
      <c r="K16" t="s">
        <v>22</v>
      </c>
    </row>
    <row r="17" spans="1:6">
      <c r="E17" s="6">
        <f>E16/B3</f>
        <v>214000000</v>
      </c>
      <c r="F17" t="s">
        <v>15</v>
      </c>
    </row>
    <row r="18" spans="1:6">
      <c r="E18" s="6">
        <f>E17/B7</f>
        <v>107000000</v>
      </c>
      <c r="F18" t="s">
        <v>12</v>
      </c>
    </row>
    <row r="20" spans="1:6">
      <c r="A20" s="1" t="s">
        <v>25</v>
      </c>
    </row>
    <row r="21" spans="1:6">
      <c r="A21" t="s">
        <v>21</v>
      </c>
    </row>
    <row r="22" spans="1:6">
      <c r="A22" t="s">
        <v>27</v>
      </c>
    </row>
    <row r="23" spans="1:6">
      <c r="A23" t="s">
        <v>23</v>
      </c>
    </row>
    <row r="24" spans="1:6">
      <c r="A24" t="s">
        <v>24</v>
      </c>
    </row>
  </sheetData>
  <conditionalFormatting sqref="B8">
    <cfRule type="cellIs" dxfId="1" priority="1" operator="lessThan">
      <formula>27</formula>
    </cfRule>
    <cfRule type="cellIs" dxfId="0" priority="2" operator="greaterThan">
      <formula>54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2021-01-24T17:44:22Z</dcterms:created>
  <dcterms:modified xsi:type="dcterms:W3CDTF">2021-01-31T11:13:04Z</dcterms:modified>
</cp:coreProperties>
</file>