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<sst xmlns="http://schemas.openxmlformats.org/spreadsheetml/2006/main" count="200" uniqueCount="56">
  <si>
    <t xml:space="preserve">Кол-во блоков</t>
  </si>
  <si>
    <t xml:space="preserve">P_i</t>
  </si>
  <si>
    <t xml:space="preserve">Процессор</t>
  </si>
  <si>
    <t xml:space="preserve">Память</t>
  </si>
  <si>
    <t xml:space="preserve">P1</t>
  </si>
  <si>
    <t xml:space="preserve">N1</t>
  </si>
  <si>
    <t xml:space="preserve">Gпр</t>
  </si>
  <si>
    <t xml:space="preserve">Eпр</t>
  </si>
  <si>
    <t xml:space="preserve">P2</t>
  </si>
  <si>
    <t xml:space="preserve">N2</t>
  </si>
  <si>
    <t xml:space="preserve">Gпм</t>
  </si>
  <si>
    <t xml:space="preserve">Eпм</t>
  </si>
  <si>
    <t xml:space="preserve">P3</t>
  </si>
  <si>
    <t xml:space="preserve">N3</t>
  </si>
  <si>
    <t xml:space="preserve">Gувв</t>
  </si>
  <si>
    <t xml:space="preserve">Eувв</t>
  </si>
  <si>
    <t xml:space="preserve">Gвс</t>
  </si>
  <si>
    <t xml:space="preserve">Eвс</t>
  </si>
  <si>
    <t xml:space="preserve">УВВ</t>
  </si>
  <si>
    <t xml:space="preserve">P_i - вероятность безотказной работы блока</t>
  </si>
  <si>
    <t xml:space="preserve">0,98*</t>
  </si>
  <si>
    <t xml:space="preserve">Однопроцессорная</t>
  </si>
  <si>
    <t xml:space="preserve">Дуплексная</t>
  </si>
  <si>
    <t xml:space="preserve">Триплексная</t>
  </si>
  <si>
    <t xml:space="preserve">Двухпроцессорная</t>
  </si>
  <si>
    <t xml:space="preserve">G_пр</t>
  </si>
  <si>
    <t xml:space="preserve">G_пм</t>
  </si>
  <si>
    <t xml:space="preserve">G_увв</t>
  </si>
  <si>
    <t xml:space="preserve">В дуплексе</t>
  </si>
  <si>
    <t xml:space="preserve">Дуплексов</t>
  </si>
  <si>
    <t xml:space="preserve">В Триплексе</t>
  </si>
  <si>
    <t xml:space="preserve">Триплексов</t>
  </si>
  <si>
    <t xml:space="preserve">Активных блоков</t>
  </si>
  <si>
    <t xml:space="preserve">Всего блоков</t>
  </si>
  <si>
    <t xml:space="preserve">Проц</t>
  </si>
  <si>
    <t xml:space="preserve">ПМ</t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</si>
  <si>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</si>
  <si>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</si>
  <si>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</si>
  <si>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эфпр</t>
    </r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</si>
  <si>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</si>
  <si>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</si>
  <si>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</si>
  <si>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эфпм</t>
    </r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</si>
  <si>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</si>
  <si>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</si>
  <si>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</si>
  <si>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эфвв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</si>
  <si>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вс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</si>
  <si>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эфвс</t>
    </r>
  </si>
  <si>
    <t xml:space="preserve">0,9800*</t>
  </si>
  <si>
    <t xml:space="preserve">0,0228*</t>
  </si>
  <si>
    <t xml:space="preserve">0,0194*</t>
  </si>
  <si>
    <t xml:space="preserve">0,0102*</t>
  </si>
  <si>
    <t xml:space="preserve">Добавлено
Блоков</t>
  </si>
  <si>
    <t xml:space="preserve">Пересчитанная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</si>
</sst>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000"/>
    <numFmt numFmtId="167" formatCode="0.0000"/>
    <numFmt numFmtId="168" formatCode="0.00"/>
    <numFmt numFmtId="169" formatCode="0.000000"/>
    <numFmt numFmtId="170" formatCode="0.0000000"/>
    <numFmt numFmtId="171" formatCode="0.00000000"/>
    <numFmt numFmtId="172" formatCode="#,##0.00_р_.;\-#,##0.00_р_."/>
    <numFmt numFmtId="173" formatCode="#,##0.00000"/>
  </numFmts>
  <fonts count="8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  <font>
      <sz val="14"/>
      <name val="Times New Roman"/>
      <family val="1"/>
      <charset val="204"/>
    </font>
    <font>
      <vertAlign val="subscript"/>
      <sz val="14"/>
      <name val="Times New Roman"/>
      <family val="1"/>
      <charset val="204"/>
    </font>
    <font>
      <b val="true"/>
      <i val="true"/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DEE7E5"/>
        <bgColor rgb="FFCCFFFF"/>
      </patternFill>
    </fill>
    <fill>
      <patternFill patternType="solid">
        <fgColor rgb="FF8E86AE"/>
        <bgColor rgb="FF808080"/>
      </patternFill>
    </fill>
    <fill>
      <patternFill patternType="solid">
        <fgColor rgb="FFEA75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3"/>
  <sheetViews>
    <sheetView showFormulas="false" showGridLines="true" showRowColHeaders="true" showZeros="true" rightToLeft="false" tabSelected="false" showOutlineSymbols="true" defaultGridColor="true" view="normal" topLeftCell="O16" colorId="64" zoomScale="120" zoomScaleNormal="120" zoomScalePageLayoutView="100" workbookViewId="0">
      <pane xSplit="21" ySplit="34" topLeftCell="AJ50" activePane="bottomRight" state="frozen"/>
      <selection pane="topLeft" activeCell="O16" activeCellId="0" sqref="O16"/>
      <selection pane="topRight" activeCell="AJ16" activeCellId="0" sqref="AJ16"/>
      <selection pane="bottomLeft" activeCell="O50" activeCellId="0" sqref="O50"/>
      <selection pane="bottomRight" activeCell="Y40" activeCellId="0" sqref="Y40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1.14"/>
    <col collapsed="false" customWidth="true" hidden="false" outlineLevel="0" max="3" min="3" style="1" width="17.71"/>
    <col collapsed="false" customWidth="true" hidden="false" outlineLevel="0" max="4" min="4" style="1" width="12.29"/>
    <col collapsed="false" customWidth="true" hidden="false" outlineLevel="0" max="5" min="5" style="1" width="13.86"/>
    <col collapsed="false" customWidth="true" hidden="false" outlineLevel="0" max="6" min="6" style="1" width="13.15"/>
    <col collapsed="false" customWidth="true" hidden="false" outlineLevel="0" max="9" min="9" style="1" width="18.71"/>
    <col collapsed="false" customWidth="true" hidden="false" outlineLevel="0" max="10" min="10" style="1" width="12.29"/>
    <col collapsed="false" customWidth="true" hidden="false" outlineLevel="0" max="12" min="12" style="1" width="14.71"/>
    <col collapsed="false" customWidth="true" hidden="false" outlineLevel="0" max="13" min="13" style="1" width="17.71"/>
    <col collapsed="false" customWidth="true" hidden="false" outlineLevel="0" max="14" min="14" style="1" width="22"/>
    <col collapsed="false" customWidth="true" hidden="false" outlineLevel="0" max="15" min="15" style="1" width="13.06"/>
    <col collapsed="false" customWidth="true" hidden="false" outlineLevel="0" max="37" min="37" style="1" width="11.83"/>
  </cols>
  <sheetData>
    <row r="1" customFormat="false" ht="15" hidden="false" customHeight="false" outlineLevel="0" collapsed="false">
      <c r="A1" s="2"/>
      <c r="B1" s="2" t="s">
        <v>0</v>
      </c>
      <c r="C1" s="2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5" hidden="false" customHeight="false" outlineLevel="0" collapsed="false">
      <c r="A2" s="2" t="s">
        <v>2</v>
      </c>
      <c r="B2" s="4" t="n">
        <v>1</v>
      </c>
      <c r="C2" s="5" t="n">
        <v>0.98</v>
      </c>
      <c r="Q2" s="3"/>
      <c r="R2" s="6"/>
      <c r="S2" s="7"/>
      <c r="T2" s="7"/>
      <c r="U2" s="7"/>
      <c r="V2" s="7"/>
      <c r="W2" s="8"/>
      <c r="X2" s="8"/>
      <c r="Y2" s="8"/>
      <c r="Z2" s="8"/>
      <c r="AA2" s="9"/>
      <c r="AB2" s="9"/>
      <c r="AC2" s="9"/>
      <c r="AD2" s="9"/>
      <c r="AE2" s="10"/>
      <c r="AF2" s="10"/>
      <c r="AG2" s="3"/>
    </row>
    <row r="3" customFormat="false" ht="15" hidden="false" customHeight="false" outlineLevel="0" collapsed="false">
      <c r="A3" s="2" t="s">
        <v>3</v>
      </c>
      <c r="B3" s="4" t="n">
        <v>4</v>
      </c>
      <c r="C3" s="5" t="n">
        <v>0.955</v>
      </c>
      <c r="Q3" s="3"/>
      <c r="R3" s="6"/>
      <c r="S3" s="7" t="s">
        <v>4</v>
      </c>
      <c r="T3" s="7" t="s">
        <v>5</v>
      </c>
      <c r="U3" s="7" t="s">
        <v>6</v>
      </c>
      <c r="V3" s="7" t="s">
        <v>7</v>
      </c>
      <c r="W3" s="8" t="s">
        <v>8</v>
      </c>
      <c r="X3" s="8" t="s">
        <v>9</v>
      </c>
      <c r="Y3" s="8" t="s">
        <v>10</v>
      </c>
      <c r="Z3" s="8" t="s">
        <v>11</v>
      </c>
      <c r="AA3" s="9" t="s">
        <v>12</v>
      </c>
      <c r="AB3" s="9" t="s">
        <v>13</v>
      </c>
      <c r="AC3" s="9" t="s">
        <v>14</v>
      </c>
      <c r="AD3" s="9" t="s">
        <v>15</v>
      </c>
      <c r="AE3" s="10" t="s">
        <v>16</v>
      </c>
      <c r="AF3" s="10" t="s">
        <v>17</v>
      </c>
      <c r="AG3" s="3"/>
    </row>
    <row r="4" customFormat="false" ht="15" hidden="false" customHeight="false" outlineLevel="0" collapsed="false">
      <c r="A4" s="2" t="s">
        <v>18</v>
      </c>
      <c r="B4" s="4" t="n">
        <v>8</v>
      </c>
      <c r="C4" s="5" t="n">
        <v>0.88</v>
      </c>
      <c r="Q4" s="3"/>
      <c r="R4" s="11" t="n">
        <v>1</v>
      </c>
      <c r="S4" s="6" t="n">
        <v>0.98</v>
      </c>
      <c r="T4" s="11" t="n">
        <v>1</v>
      </c>
      <c r="U4" s="6" t="n">
        <v>0.98</v>
      </c>
      <c r="V4" s="6" t="n">
        <f aca="false">U4/T4</f>
        <v>0.98</v>
      </c>
      <c r="W4" s="12" t="n">
        <v>0.955</v>
      </c>
      <c r="X4" s="11" t="n">
        <v>4</v>
      </c>
      <c r="Y4" s="6" t="n">
        <f aca="false">W4^X4</f>
        <v>0.831789600625</v>
      </c>
      <c r="Z4" s="13" t="n">
        <f aca="false">Y4/X4</f>
        <v>0.20794740015625</v>
      </c>
      <c r="AA4" s="6" t="n">
        <v>0.88</v>
      </c>
      <c r="AB4" s="11" t="n">
        <v>8</v>
      </c>
      <c r="AC4" s="6" t="n">
        <f aca="false">AA4^AB4</f>
        <v>0.35963452480553</v>
      </c>
      <c r="AD4" s="6" t="n">
        <f aca="false">AC4/AB4</f>
        <v>0.0449543156006912</v>
      </c>
      <c r="AE4" s="6" t="n">
        <f aca="false">U4*Y4*AC4</f>
        <v>0.293157452603774</v>
      </c>
      <c r="AF4" s="6" t="n">
        <f aca="false">V4*Z4*AD4</f>
        <v>0.00916117039386794</v>
      </c>
      <c r="AG4" s="3"/>
    </row>
    <row r="5" customFormat="false" ht="15" hidden="false" customHeight="true" outlineLevel="0" collapsed="false">
      <c r="Q5" s="3"/>
      <c r="R5" s="11" t="n">
        <v>2</v>
      </c>
      <c r="S5" s="6" t="n">
        <v>0.98</v>
      </c>
      <c r="T5" s="11" t="n">
        <v>2</v>
      </c>
      <c r="U5" s="6" t="n">
        <f aca="false">1-(1-S5)^1^2</f>
        <v>0.9996</v>
      </c>
      <c r="V5" s="6" t="n">
        <f aca="false">U5/T5</f>
        <v>0.4998</v>
      </c>
      <c r="W5" s="12" t="n">
        <v>0.955</v>
      </c>
      <c r="X5" s="11" t="n">
        <v>8</v>
      </c>
      <c r="Y5" s="6" t="n">
        <f aca="false">1-(1-W5^4)^2</f>
        <v>0.971705261542103</v>
      </c>
      <c r="Z5" s="6" t="n">
        <f aca="false">Y5/X5</f>
        <v>0.121463157692763</v>
      </c>
      <c r="AA5" s="6" t="n">
        <v>0.88</v>
      </c>
      <c r="AB5" s="11" t="n">
        <v>16</v>
      </c>
      <c r="AC5" s="6" t="n">
        <f aca="false">1-(1-AA5^8)^2</f>
        <v>0.58993205817896</v>
      </c>
      <c r="AD5" s="6" t="n">
        <f aca="false">AC5/AB5</f>
        <v>0.036870753636185</v>
      </c>
      <c r="AE5" s="6" t="n">
        <f aca="false">U5*Y5*AC5</f>
        <v>0.573010788850904</v>
      </c>
      <c r="AF5" s="6" t="n">
        <f aca="false">V5*Z5*AD5</f>
        <v>0.00223832339394884</v>
      </c>
      <c r="AG5" s="3"/>
    </row>
    <row r="6" customFormat="false" ht="15" hidden="false" customHeight="false" outlineLevel="0" collapsed="false">
      <c r="A6" s="14" t="s">
        <v>19</v>
      </c>
      <c r="B6" s="14"/>
      <c r="C6" s="14"/>
      <c r="D6" s="14"/>
      <c r="E6" s="14"/>
      <c r="F6" s="14"/>
      <c r="G6" s="14"/>
      <c r="H6" s="14"/>
      <c r="Q6" s="3"/>
      <c r="R6" s="11" t="n">
        <v>3</v>
      </c>
      <c r="S6" s="6" t="n">
        <v>0.98</v>
      </c>
      <c r="T6" s="11" t="n">
        <v>3</v>
      </c>
      <c r="U6" s="6" t="n">
        <f aca="false">1-(1-S6^1)^3</f>
        <v>0.999992</v>
      </c>
      <c r="V6" s="6" t="n">
        <f aca="false">U6/T6</f>
        <v>0.333330666666667</v>
      </c>
      <c r="W6" s="12" t="n">
        <v>0.955</v>
      </c>
      <c r="X6" s="11" t="n">
        <v>12</v>
      </c>
      <c r="Y6" s="6" t="n">
        <f aca="false">1-(1-W6^4)^3</f>
        <v>0.995240530743786</v>
      </c>
      <c r="Z6" s="6" t="n">
        <f aca="false">Y6/X6</f>
        <v>0.0829367108953155</v>
      </c>
      <c r="AA6" s="6" t="n">
        <v>0.88</v>
      </c>
      <c r="AB6" s="11" t="n">
        <v>24</v>
      </c>
      <c r="AC6" s="6" t="n">
        <f aca="false">1-(1-AA6^8)^3</f>
        <v>0.737406647573751</v>
      </c>
      <c r="AD6" s="6" t="n">
        <f aca="false">AC6/AB6</f>
        <v>0.0307252769822396</v>
      </c>
      <c r="AE6" s="6" t="n">
        <f aca="false">U6*Y6*AC6</f>
        <v>0.73389111212943</v>
      </c>
      <c r="AF6" s="6" t="n">
        <f aca="false">V6*Z6*AD6</f>
        <v>0.000849411009409062</v>
      </c>
      <c r="AG6" s="3"/>
    </row>
    <row r="7" customFormat="false" ht="15" hidden="false" customHeight="true" outlineLevel="0" collapsed="false">
      <c r="Q7" s="3"/>
      <c r="R7" s="11" t="n">
        <v>4</v>
      </c>
      <c r="S7" s="6" t="n">
        <v>0.98</v>
      </c>
      <c r="T7" s="11" t="n">
        <v>2</v>
      </c>
      <c r="U7" s="6" t="n">
        <f aca="false">S7^2</f>
        <v>0.9604</v>
      </c>
      <c r="V7" s="15" t="s">
        <v>20</v>
      </c>
      <c r="W7" s="12" t="n">
        <v>0.955</v>
      </c>
      <c r="X7" s="11" t="n">
        <v>5</v>
      </c>
      <c r="Y7" s="6" t="n">
        <f aca="false">1 - BINOMDIST(4-1, 5, W7, TRUE())</f>
        <v>0.9815117287375</v>
      </c>
      <c r="Z7" s="6" t="n">
        <f aca="false">Y7/5</f>
        <v>0.1963023457475</v>
      </c>
      <c r="AA7" s="6" t="n">
        <v>0.88</v>
      </c>
      <c r="AB7" s="11" t="n">
        <v>9</v>
      </c>
      <c r="AC7" s="6" t="n">
        <f aca="false">1 - BINOMDIST(8-1, 9, AA7, TRUE())</f>
        <v>0.704883668618838</v>
      </c>
      <c r="AD7" s="6" t="n">
        <f aca="false">AC7/9</f>
        <v>0.0783204076243153</v>
      </c>
      <c r="AE7" s="6" t="n">
        <f aca="false">U7*Y7*AC7</f>
        <v>0.664454265254368</v>
      </c>
      <c r="AF7" s="16" t="n">
        <v>0.0151</v>
      </c>
      <c r="AG7" s="3"/>
    </row>
    <row r="8" customFormat="false" ht="15" hidden="false" customHeight="false" outlineLevel="0" collapsed="false">
      <c r="A8" s="17" t="s">
        <v>21</v>
      </c>
      <c r="B8" s="17"/>
      <c r="C8" s="18"/>
      <c r="D8" s="17" t="s">
        <v>22</v>
      </c>
      <c r="E8" s="17"/>
      <c r="G8" s="18"/>
      <c r="H8" s="17" t="s">
        <v>23</v>
      </c>
      <c r="I8" s="17"/>
      <c r="K8" s="18"/>
      <c r="L8" s="17" t="s">
        <v>24</v>
      </c>
      <c r="M8" s="17"/>
      <c r="Q8" s="3"/>
      <c r="R8" s="11" t="n">
        <v>5</v>
      </c>
      <c r="S8" s="6" t="n">
        <v>0.98</v>
      </c>
      <c r="T8" s="11" t="n">
        <v>2</v>
      </c>
      <c r="U8" s="6" t="n">
        <f aca="false">S8^2</f>
        <v>0.9604</v>
      </c>
      <c r="V8" s="19" t="s">
        <v>20</v>
      </c>
      <c r="W8" s="12" t="n">
        <v>0.955</v>
      </c>
      <c r="X8" s="11" t="n">
        <v>6</v>
      </c>
      <c r="Y8" s="6" t="n">
        <f aca="false">1 - BINOMDIST(4-1, 6, W8, TRUE())</f>
        <v>0.998355468150156</v>
      </c>
      <c r="Z8" s="6" t="n">
        <f aca="false">Y8/6</f>
        <v>0.166392578025026</v>
      </c>
      <c r="AA8" s="6" t="n">
        <v>0.88</v>
      </c>
      <c r="AB8" s="11" t="n">
        <v>10</v>
      </c>
      <c r="AC8" s="6" t="n">
        <f aca="false">1 - BINOMDIST(8-1, 10, AA8, TRUE())</f>
        <v>0.891318206278025</v>
      </c>
      <c r="AD8" s="13" t="n">
        <f aca="false">AC8/10</f>
        <v>0.0891318206278025</v>
      </c>
      <c r="AE8" s="6" t="n">
        <f aca="false">U8*Y8*AC8</f>
        <v>0.854614249857516</v>
      </c>
      <c r="AF8" s="20" t="n">
        <v>0.0145</v>
      </c>
      <c r="AG8" s="3"/>
    </row>
    <row r="9" customFormat="false" ht="15" hidden="false" customHeight="false" outlineLevel="0" collapsed="false">
      <c r="A9" s="21" t="n">
        <f aca="false">C2^B2*C3^B3*C4^B4</f>
        <v>0.293157452603774</v>
      </c>
      <c r="B9" s="21"/>
      <c r="C9" s="18"/>
      <c r="D9" s="22" t="n">
        <f aca="false">E11*E12*E13</f>
        <v>0.573010788850904</v>
      </c>
      <c r="E9" s="22"/>
      <c r="G9" s="18"/>
      <c r="H9" s="21" t="n">
        <f aca="false">I11*I12*I13</f>
        <v>0.73389111212943</v>
      </c>
      <c r="I9" s="21"/>
      <c r="K9" s="18"/>
      <c r="L9" s="21" t="n">
        <f aca="false">M11*M12*M13</f>
        <v>0.854614249857516</v>
      </c>
      <c r="M9" s="21"/>
      <c r="Q9" s="3"/>
      <c r="R9" s="11" t="n">
        <v>6</v>
      </c>
      <c r="S9" s="6" t="n">
        <v>0.98</v>
      </c>
      <c r="T9" s="11" t="n">
        <v>2</v>
      </c>
      <c r="U9" s="13" t="n">
        <f aca="false">S9^2</f>
        <v>0.9604</v>
      </c>
      <c r="V9" s="19" t="s">
        <v>20</v>
      </c>
      <c r="W9" s="12" t="n">
        <v>0.955</v>
      </c>
      <c r="X9" s="11" t="n">
        <v>8</v>
      </c>
      <c r="Y9" s="13" t="n">
        <v>0.9999</v>
      </c>
      <c r="Z9" s="6" t="n">
        <f aca="false">Y9/8</f>
        <v>0.1249875</v>
      </c>
      <c r="AA9" s="6" t="n">
        <v>0.88</v>
      </c>
      <c r="AB9" s="11" t="n">
        <v>16</v>
      </c>
      <c r="AC9" s="13" t="n">
        <v>0.9999</v>
      </c>
      <c r="AD9" s="6" t="n">
        <f aca="false">AC9/16</f>
        <v>0.06249375</v>
      </c>
      <c r="AE9" s="13" t="n">
        <f aca="false">U9*Y9*AC9</f>
        <v>0.960207929604</v>
      </c>
      <c r="AF9" s="20" t="n">
        <v>0.0077</v>
      </c>
      <c r="AG9" s="3"/>
    </row>
    <row r="10" customFormat="false" ht="15" hidden="false" customHeight="false" outlineLevel="0" collapsed="false">
      <c r="C10" s="18"/>
      <c r="G10" s="18"/>
      <c r="K10" s="1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customFormat="false" ht="15" hidden="false" customHeight="false" outlineLevel="0" collapsed="false">
      <c r="C11" s="18"/>
      <c r="D11" s="1" t="s">
        <v>25</v>
      </c>
      <c r="E11" s="23" t="n">
        <f aca="false">1-(1-C2^E16)^F16</f>
        <v>0.9996</v>
      </c>
      <c r="G11" s="18"/>
      <c r="H11" s="1" t="s">
        <v>25</v>
      </c>
      <c r="I11" s="24" t="n">
        <f aca="false">1-(1-C2^I16)^J16</f>
        <v>0.999992</v>
      </c>
      <c r="K11" s="18"/>
      <c r="L11" s="1" t="s">
        <v>25</v>
      </c>
      <c r="M11" s="24" t="n">
        <f aca="false">C2*C2</f>
        <v>0.9604</v>
      </c>
      <c r="Q11" s="3"/>
      <c r="R11" s="3"/>
      <c r="S11" s="3"/>
      <c r="T11" s="3"/>
      <c r="U11" s="25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customFormat="false" ht="15" hidden="false" customHeight="false" outlineLevel="0" collapsed="false">
      <c r="C12" s="18"/>
      <c r="D12" s="1" t="s">
        <v>26</v>
      </c>
      <c r="E12" s="23" t="n">
        <f aca="false">1-(1-C3^E17)^F17</f>
        <v>0.971705261542103</v>
      </c>
      <c r="G12" s="18"/>
      <c r="H12" s="1" t="s">
        <v>26</v>
      </c>
      <c r="I12" s="24" t="n">
        <f aca="false">1-(1-C3^I17)^J17</f>
        <v>0.995240530743786</v>
      </c>
      <c r="K12" s="18"/>
      <c r="L12" s="1" t="s">
        <v>26</v>
      </c>
      <c r="M12" s="1" t="n">
        <f aca="false">1 - BINOMDIST(M16-1, N16, C3, TRUE())</f>
        <v>0.998355468150156</v>
      </c>
      <c r="Q12" s="3"/>
      <c r="R12" s="6"/>
      <c r="S12" s="7"/>
      <c r="T12" s="7"/>
      <c r="U12" s="7"/>
      <c r="V12" s="7"/>
      <c r="W12" s="8"/>
      <c r="X12" s="8"/>
      <c r="Y12" s="8"/>
      <c r="Z12" s="8"/>
      <c r="AG12" s="3"/>
    </row>
    <row r="13" customFormat="false" ht="15" hidden="false" customHeight="false" outlineLevel="0" collapsed="false">
      <c r="C13" s="18"/>
      <c r="D13" s="1" t="s">
        <v>27</v>
      </c>
      <c r="E13" s="23" t="n">
        <f aca="false">1-(1-C4^E18)^F18</f>
        <v>0.58993205817896</v>
      </c>
      <c r="G13" s="18"/>
      <c r="H13" s="1" t="s">
        <v>27</v>
      </c>
      <c r="I13" s="24" t="n">
        <f aca="false">1-(1-C4^I18)^J18</f>
        <v>0.737406647573751</v>
      </c>
      <c r="K13" s="18"/>
      <c r="L13" s="1" t="s">
        <v>27</v>
      </c>
      <c r="M13" s="1" t="n">
        <f aca="false">1 - BINOMDIST(M17-1, N17, C4, TRUE())</f>
        <v>0.891318206278025</v>
      </c>
      <c r="Q13" s="3"/>
      <c r="R13" s="6"/>
      <c r="S13" s="7" t="s">
        <v>4</v>
      </c>
      <c r="T13" s="7" t="s">
        <v>5</v>
      </c>
      <c r="U13" s="7" t="s">
        <v>6</v>
      </c>
      <c r="V13" s="7" t="s">
        <v>7</v>
      </c>
      <c r="W13" s="8" t="s">
        <v>8</v>
      </c>
      <c r="X13" s="8" t="s">
        <v>9</v>
      </c>
      <c r="Y13" s="8" t="s">
        <v>10</v>
      </c>
      <c r="Z13" s="8" t="s">
        <v>11</v>
      </c>
      <c r="AG13" s="3"/>
    </row>
    <row r="14" customFormat="false" ht="15" hidden="false" customHeight="false" outlineLevel="0" collapsed="false">
      <c r="C14" s="18"/>
      <c r="G14" s="18"/>
      <c r="K14" s="18"/>
      <c r="Q14" s="3"/>
      <c r="R14" s="11" t="n">
        <v>1</v>
      </c>
      <c r="S14" s="6" t="n">
        <v>0.98</v>
      </c>
      <c r="T14" s="11" t="n">
        <v>1</v>
      </c>
      <c r="U14" s="6" t="n">
        <v>0.98</v>
      </c>
      <c r="V14" s="19" t="n">
        <f aca="false">S14/T14</f>
        <v>0.98</v>
      </c>
      <c r="W14" s="12" t="n">
        <v>0.955</v>
      </c>
      <c r="X14" s="11" t="n">
        <v>5</v>
      </c>
      <c r="Y14" s="20" t="n">
        <f aca="false">1 - BINOMDIST(4-1, X14, W14, TRUE())</f>
        <v>0.9815117287375</v>
      </c>
      <c r="Z14" s="6" t="n">
        <f aca="false">Y14/X14</f>
        <v>0.1963023457475</v>
      </c>
      <c r="AG14" s="3"/>
    </row>
    <row r="15" customFormat="false" ht="15" hidden="false" customHeight="false" outlineLevel="0" collapsed="false">
      <c r="C15" s="18"/>
      <c r="D15" s="2"/>
      <c r="E15" s="2" t="s">
        <v>28</v>
      </c>
      <c r="F15" s="2" t="s">
        <v>29</v>
      </c>
      <c r="G15" s="18"/>
      <c r="H15" s="2"/>
      <c r="I15" s="2" t="s">
        <v>30</v>
      </c>
      <c r="J15" s="2" t="s">
        <v>31</v>
      </c>
      <c r="K15" s="18"/>
      <c r="L15" s="2"/>
      <c r="M15" s="2" t="s">
        <v>32</v>
      </c>
      <c r="N15" s="2" t="s">
        <v>33</v>
      </c>
      <c r="Q15" s="3"/>
      <c r="R15" s="11" t="n">
        <v>2</v>
      </c>
      <c r="S15" s="6" t="n">
        <v>0.98</v>
      </c>
      <c r="T15" s="11" t="n">
        <v>1</v>
      </c>
      <c r="U15" s="6" t="n">
        <v>0.98</v>
      </c>
      <c r="V15" s="19" t="n">
        <f aca="false">S15/T15</f>
        <v>0.98</v>
      </c>
      <c r="W15" s="12" t="n">
        <v>0.955</v>
      </c>
      <c r="X15" s="11" t="n">
        <v>5</v>
      </c>
      <c r="Y15" s="20" t="n">
        <f aca="false">1 - BINOMDIST(4-1, X15, W15, TRUE())</f>
        <v>0.9815117287375</v>
      </c>
      <c r="Z15" s="6" t="n">
        <f aca="false">Y15/X15</f>
        <v>0.1963023457475</v>
      </c>
      <c r="AG15" s="3"/>
    </row>
    <row r="16" customFormat="false" ht="15" hidden="false" customHeight="false" outlineLevel="0" collapsed="false">
      <c r="C16" s="18"/>
      <c r="D16" s="2" t="s">
        <v>34</v>
      </c>
      <c r="E16" s="4" t="n">
        <v>1</v>
      </c>
      <c r="F16" s="4" t="n">
        <v>2</v>
      </c>
      <c r="G16" s="18"/>
      <c r="H16" s="2" t="s">
        <v>34</v>
      </c>
      <c r="I16" s="4" t="n">
        <v>1</v>
      </c>
      <c r="J16" s="4" t="n">
        <v>3</v>
      </c>
      <c r="K16" s="18"/>
      <c r="L16" s="2" t="s">
        <v>35</v>
      </c>
      <c r="M16" s="2" t="n">
        <v>4</v>
      </c>
      <c r="N16" s="2" t="n">
        <v>6</v>
      </c>
      <c r="Q16" s="3"/>
      <c r="R16" s="11"/>
      <c r="S16" s="6"/>
      <c r="T16" s="11"/>
      <c r="U16" s="6"/>
      <c r="V16" s="19"/>
      <c r="W16" s="12"/>
      <c r="X16" s="11"/>
      <c r="Y16" s="20"/>
      <c r="Z16" s="6"/>
      <c r="AG16" s="3"/>
    </row>
    <row r="17" customFormat="false" ht="15" hidden="false" customHeight="false" outlineLevel="0" collapsed="false">
      <c r="C17" s="18"/>
      <c r="D17" s="2" t="s">
        <v>35</v>
      </c>
      <c r="E17" s="4" t="n">
        <v>4</v>
      </c>
      <c r="F17" s="4" t="n">
        <v>2</v>
      </c>
      <c r="G17" s="18"/>
      <c r="H17" s="2" t="s">
        <v>35</v>
      </c>
      <c r="I17" s="4" t="n">
        <v>4</v>
      </c>
      <c r="J17" s="4" t="n">
        <v>3</v>
      </c>
      <c r="K17" s="18"/>
      <c r="L17" s="2" t="s">
        <v>18</v>
      </c>
      <c r="M17" s="2" t="n">
        <v>8</v>
      </c>
      <c r="N17" s="2" t="n">
        <v>10</v>
      </c>
      <c r="Q17" s="3"/>
      <c r="AG17" s="3"/>
    </row>
    <row r="18" customFormat="false" ht="15" hidden="false" customHeight="false" outlineLevel="0" collapsed="false">
      <c r="C18" s="18"/>
      <c r="D18" s="2" t="s">
        <v>18</v>
      </c>
      <c r="E18" s="4" t="n">
        <v>8</v>
      </c>
      <c r="F18" s="4" t="n">
        <v>2</v>
      </c>
      <c r="G18" s="18"/>
      <c r="H18" s="2" t="s">
        <v>18</v>
      </c>
      <c r="I18" s="4" t="n">
        <v>8</v>
      </c>
      <c r="J18" s="4" t="n">
        <v>3</v>
      </c>
      <c r="K18" s="18"/>
      <c r="Q18" s="3"/>
      <c r="AG18" s="3"/>
    </row>
    <row r="19" customFormat="false" ht="15" hidden="false" customHeight="true" outlineLevel="0" collapsed="false"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1" customFormat="false" ht="15" hidden="false" customHeight="false" outlineLevel="0" collapsed="false">
      <c r="A21" s="20"/>
      <c r="B21" s="26"/>
      <c r="C21" s="26"/>
      <c r="D21" s="26"/>
      <c r="E21" s="26"/>
      <c r="F21" s="27"/>
      <c r="G21" s="27"/>
      <c r="H21" s="27"/>
      <c r="I21" s="27"/>
      <c r="J21" s="28"/>
      <c r="K21" s="28"/>
      <c r="L21" s="28"/>
      <c r="M21" s="28"/>
      <c r="N21" s="29"/>
      <c r="O21" s="29"/>
    </row>
    <row r="22" customFormat="false" ht="15" hidden="false" customHeight="false" outlineLevel="0" collapsed="false">
      <c r="A22" s="20"/>
      <c r="B22" s="26" t="s">
        <v>4</v>
      </c>
      <c r="C22" s="26" t="s">
        <v>5</v>
      </c>
      <c r="D22" s="26" t="s">
        <v>6</v>
      </c>
      <c r="E22" s="26" t="s">
        <v>7</v>
      </c>
      <c r="F22" s="27" t="s">
        <v>8</v>
      </c>
      <c r="G22" s="27" t="s">
        <v>9</v>
      </c>
      <c r="H22" s="27" t="s">
        <v>10</v>
      </c>
      <c r="I22" s="27" t="s">
        <v>11</v>
      </c>
      <c r="J22" s="28" t="s">
        <v>12</v>
      </c>
      <c r="K22" s="28" t="s">
        <v>13</v>
      </c>
      <c r="L22" s="28" t="s">
        <v>14</v>
      </c>
      <c r="M22" s="28" t="s">
        <v>15</v>
      </c>
      <c r="N22" s="29" t="s">
        <v>16</v>
      </c>
      <c r="O22" s="29" t="s">
        <v>17</v>
      </c>
    </row>
    <row r="23" customFormat="false" ht="15" hidden="false" customHeight="false" outlineLevel="0" collapsed="false">
      <c r="A23" s="20" t="n">
        <v>1</v>
      </c>
      <c r="B23" s="20" t="n">
        <v>0.98</v>
      </c>
      <c r="C23" s="20" t="n">
        <v>1</v>
      </c>
      <c r="D23" s="6" t="n">
        <v>0.98</v>
      </c>
      <c r="E23" s="6" t="n">
        <f aca="false">D23/C23</f>
        <v>0.98</v>
      </c>
      <c r="F23" s="20" t="n">
        <v>0.955</v>
      </c>
      <c r="G23" s="20" t="n">
        <v>4</v>
      </c>
      <c r="H23" s="6" t="n">
        <f aca="false">F23^G23</f>
        <v>0.831789600625</v>
      </c>
      <c r="I23" s="6" t="n">
        <f aca="false">H23/G23</f>
        <v>0.20794740015625</v>
      </c>
      <c r="J23" s="20" t="n">
        <v>0.88</v>
      </c>
      <c r="K23" s="20" t="n">
        <v>8</v>
      </c>
      <c r="L23" s="6" t="n">
        <f aca="false">J23^K23</f>
        <v>0.35963452480553</v>
      </c>
      <c r="M23" s="6" t="n">
        <f aca="false">L23/K23</f>
        <v>0.0449543156006912</v>
      </c>
      <c r="N23" s="6" t="n">
        <f aca="false">D23*H23*L23</f>
        <v>0.293157452603774</v>
      </c>
      <c r="O23" s="6" t="n">
        <f aca="false">E23*I23*M23</f>
        <v>0.00916117039386794</v>
      </c>
    </row>
    <row r="24" customFormat="false" ht="15" hidden="false" customHeight="false" outlineLevel="0" collapsed="false">
      <c r="A24" s="20" t="n">
        <v>2</v>
      </c>
      <c r="B24" s="20" t="n">
        <v>0.98</v>
      </c>
      <c r="C24" s="20" t="n">
        <v>2</v>
      </c>
      <c r="D24" s="6" t="n">
        <f aca="false">1-(1-B24)^1^2</f>
        <v>0.9996</v>
      </c>
      <c r="E24" s="6" t="n">
        <f aca="false">D24/C24</f>
        <v>0.4998</v>
      </c>
      <c r="F24" s="20" t="n">
        <v>0.955</v>
      </c>
      <c r="G24" s="20" t="n">
        <v>8</v>
      </c>
      <c r="H24" s="6" t="n">
        <f aca="false">1-(1-F24^4)^2</f>
        <v>0.971705261542103</v>
      </c>
      <c r="I24" s="6" t="n">
        <f aca="false">H24/G24</f>
        <v>0.121463157692763</v>
      </c>
      <c r="J24" s="20" t="n">
        <v>0.88</v>
      </c>
      <c r="K24" s="20" t="n">
        <v>16</v>
      </c>
      <c r="L24" s="6" t="n">
        <f aca="false">1-(1-J24^8)^2</f>
        <v>0.58993205817896</v>
      </c>
      <c r="M24" s="6" t="n">
        <f aca="false">L24/K24</f>
        <v>0.036870753636185</v>
      </c>
      <c r="N24" s="6" t="n">
        <f aca="false">D24*H24*L24</f>
        <v>0.573010788850904</v>
      </c>
      <c r="O24" s="6" t="n">
        <f aca="false">E24*I24*M24</f>
        <v>0.00223832339394884</v>
      </c>
    </row>
    <row r="25" customFormat="false" ht="15" hidden="false" customHeight="false" outlineLevel="0" collapsed="false">
      <c r="A25" s="20" t="n">
        <v>3</v>
      </c>
      <c r="B25" s="20" t="n">
        <v>0.98</v>
      </c>
      <c r="C25" s="20" t="n">
        <v>3</v>
      </c>
      <c r="D25" s="6" t="n">
        <f aca="false">1-(1-B25^1)^3</f>
        <v>0.999992</v>
      </c>
      <c r="E25" s="6" t="n">
        <f aca="false">D25/C25</f>
        <v>0.333330666666667</v>
      </c>
      <c r="F25" s="20" t="n">
        <v>0.955</v>
      </c>
      <c r="G25" s="20" t="n">
        <v>12</v>
      </c>
      <c r="H25" s="6" t="n">
        <f aca="false">1-(1-F25^4)^3</f>
        <v>0.995240530743786</v>
      </c>
      <c r="I25" s="6" t="n">
        <f aca="false">H25/G25</f>
        <v>0.0829367108953155</v>
      </c>
      <c r="J25" s="20" t="n">
        <v>0.88</v>
      </c>
      <c r="K25" s="20" t="n">
        <v>24</v>
      </c>
      <c r="L25" s="6" t="n">
        <f aca="false">1-(1-J25^8)^3</f>
        <v>0.737406647573751</v>
      </c>
      <c r="M25" s="6" t="n">
        <f aca="false">L25/K25</f>
        <v>0.0307252769822396</v>
      </c>
      <c r="N25" s="6" t="n">
        <f aca="false">D25*H25*L25</f>
        <v>0.73389111212943</v>
      </c>
      <c r="O25" s="6" t="n">
        <f aca="false">E25*I25*M25</f>
        <v>0.000849411009409062</v>
      </c>
    </row>
    <row r="26" customFormat="false" ht="15" hidden="false" customHeight="false" outlineLevel="0" collapsed="false">
      <c r="A26" s="20" t="n">
        <v>4</v>
      </c>
      <c r="B26" s="20" t="n">
        <v>0.98</v>
      </c>
      <c r="C26" s="20" t="n">
        <v>2</v>
      </c>
      <c r="D26" s="6" t="n">
        <f aca="false">B26^2</f>
        <v>0.9604</v>
      </c>
      <c r="E26" s="6" t="n">
        <f aca="false">D26/2</f>
        <v>0.4802</v>
      </c>
      <c r="F26" s="20" t="n">
        <v>0.955</v>
      </c>
      <c r="G26" s="20" t="n">
        <v>5</v>
      </c>
      <c r="H26" s="6" t="n">
        <f aca="false">1 - BINOMDIST(4-1, 5, F26, TRUE())</f>
        <v>0.9815117287375</v>
      </c>
      <c r="I26" s="6" t="n">
        <f aca="false">H26/5</f>
        <v>0.1963023457475</v>
      </c>
      <c r="J26" s="20" t="n">
        <v>0.88</v>
      </c>
      <c r="K26" s="20" t="n">
        <v>9</v>
      </c>
      <c r="L26" s="6" t="n">
        <f aca="false">1 - BINOMDIST(8-1, 9, J26, TRUE())</f>
        <v>0.704883668618838</v>
      </c>
      <c r="M26" s="6" t="n">
        <f aca="false">L26/9</f>
        <v>0.0783204076243153</v>
      </c>
      <c r="N26" s="6" t="n">
        <f aca="false">D26*H26*L26</f>
        <v>0.664454265254368</v>
      </c>
      <c r="O26" s="6" t="n">
        <f aca="false">E26*I26*M26</f>
        <v>0.00738282516949298</v>
      </c>
    </row>
    <row r="27" customFormat="false" ht="15" hidden="false" customHeight="false" outlineLevel="0" collapsed="false">
      <c r="A27" s="20" t="n">
        <v>5</v>
      </c>
      <c r="B27" s="20" t="n">
        <v>0.98</v>
      </c>
      <c r="C27" s="20" t="n">
        <v>2</v>
      </c>
      <c r="D27" s="6" t="n">
        <f aca="false">B27^2</f>
        <v>0.9604</v>
      </c>
      <c r="E27" s="6" t="n">
        <f aca="false">D27/2</f>
        <v>0.4802</v>
      </c>
      <c r="F27" s="20" t="n">
        <v>0.955</v>
      </c>
      <c r="G27" s="20" t="n">
        <v>6</v>
      </c>
      <c r="H27" s="6" t="n">
        <f aca="false">1 - BINOMDIST(4-1, 6, F27, TRUE())</f>
        <v>0.998355468150156</v>
      </c>
      <c r="I27" s="6" t="n">
        <f aca="false">H27/6</f>
        <v>0.166392578025026</v>
      </c>
      <c r="J27" s="20" t="n">
        <v>0.88</v>
      </c>
      <c r="K27" s="20" t="n">
        <v>10</v>
      </c>
      <c r="L27" s="6" t="n">
        <f aca="false">1 - BINOMDIST(8-1, 10, J27, TRUE())</f>
        <v>0.891318206278025</v>
      </c>
      <c r="M27" s="6" t="n">
        <f aca="false">L27/10</f>
        <v>0.0891318206278025</v>
      </c>
      <c r="N27" s="6" t="n">
        <f aca="false">D27*H27*L27</f>
        <v>0.854614249857516</v>
      </c>
      <c r="O27" s="6" t="n">
        <f aca="false">E27*I27*M27</f>
        <v>0.0071217854154793</v>
      </c>
    </row>
    <row r="28" customFormat="false" ht="15" hidden="false" customHeight="false" outlineLevel="0" collapsed="false">
      <c r="A28" s="20" t="n">
        <v>6</v>
      </c>
      <c r="B28" s="20" t="n">
        <v>0.98</v>
      </c>
      <c r="C28" s="20" t="n">
        <v>2</v>
      </c>
      <c r="D28" s="6" t="n">
        <f aca="false">B28^2</f>
        <v>0.9604</v>
      </c>
      <c r="E28" s="6" t="n">
        <f aca="false">D28/2</f>
        <v>0.4802</v>
      </c>
      <c r="F28" s="20" t="n">
        <v>0.955</v>
      </c>
      <c r="G28" s="20" t="n">
        <v>8</v>
      </c>
      <c r="H28" s="6" t="n">
        <f aca="false">1 - BINOMDIST(4-1, 8, F28, TRUE())</f>
        <v>0.999990784700383</v>
      </c>
      <c r="I28" s="6" t="n">
        <f aca="false">H28/8</f>
        <v>0.124998848087548</v>
      </c>
      <c r="J28" s="20" t="n">
        <v>0.88</v>
      </c>
      <c r="K28" s="20" t="n">
        <v>16</v>
      </c>
      <c r="L28" s="6" t="n">
        <f aca="false">1 - BINOMDIST(8-1, 16, J28, TRUE())</f>
        <v>0.999973392643239</v>
      </c>
      <c r="M28" s="6" t="n">
        <f aca="false">L28/16</f>
        <v>0.0624983370402025</v>
      </c>
      <c r="N28" s="6" t="n">
        <f aca="false">D28*H28*L28</f>
        <v>0.960365596156299</v>
      </c>
      <c r="O28" s="6" t="n">
        <f aca="false">E28*I28*M28</f>
        <v>0.00375142810998554</v>
      </c>
    </row>
    <row r="31" customFormat="false" ht="15" hidden="false" customHeight="true" outlineLevel="0" collapsed="false">
      <c r="A31" s="30" t="s">
        <v>36</v>
      </c>
      <c r="B31" s="30" t="s">
        <v>37</v>
      </c>
      <c r="C31" s="30" t="s">
        <v>38</v>
      </c>
      <c r="D31" s="30" t="s">
        <v>39</v>
      </c>
      <c r="E31" s="30" t="s">
        <v>40</v>
      </c>
      <c r="F31" s="30" t="s">
        <v>41</v>
      </c>
      <c r="G31" s="30" t="s">
        <v>42</v>
      </c>
      <c r="H31" s="30" t="s">
        <v>43</v>
      </c>
      <c r="I31" s="30" t="s">
        <v>44</v>
      </c>
      <c r="J31" s="30" t="s">
        <v>45</v>
      </c>
      <c r="K31" s="30" t="s">
        <v>46</v>
      </c>
      <c r="L31" s="30" t="s">
        <v>47</v>
      </c>
      <c r="M31" s="30" t="s">
        <v>48</v>
      </c>
      <c r="N31" s="30" t="s">
        <v>49</v>
      </c>
    </row>
    <row r="32" customFormat="false" ht="15" hidden="false" customHeight="true" outlineLevel="0" collapsed="false">
      <c r="A32" s="31" t="n">
        <v>1</v>
      </c>
      <c r="B32" s="31" t="n">
        <v>0.98</v>
      </c>
      <c r="C32" s="31" t="n">
        <v>0.98</v>
      </c>
      <c r="D32" s="31" t="n">
        <v>0.98</v>
      </c>
      <c r="E32" s="31" t="n">
        <v>6</v>
      </c>
      <c r="F32" s="31" t="n">
        <v>0.965</v>
      </c>
      <c r="G32" s="31" t="n">
        <v>0.8075</v>
      </c>
      <c r="H32" s="31" t="n">
        <v>0.1346</v>
      </c>
      <c r="I32" s="31" t="n">
        <v>4</v>
      </c>
      <c r="J32" s="31" t="n">
        <v>0.85</v>
      </c>
      <c r="K32" s="31" t="n">
        <v>0.522</v>
      </c>
      <c r="L32" s="31" t="n">
        <v>0.1305</v>
      </c>
      <c r="M32" s="31" t="n">
        <v>0.4131</v>
      </c>
      <c r="N32" s="31" t="n">
        <v>0.0172</v>
      </c>
    </row>
    <row r="33" customFormat="false" ht="15" hidden="false" customHeight="true" outlineLevel="0" collapsed="false">
      <c r="A33" s="31" t="n">
        <v>2</v>
      </c>
      <c r="B33" s="31"/>
      <c r="C33" s="31" t="n">
        <v>0.9996</v>
      </c>
      <c r="D33" s="31" t="n">
        <v>0.4998</v>
      </c>
      <c r="E33" s="31" t="n">
        <v>12</v>
      </c>
      <c r="F33" s="31"/>
      <c r="G33" s="31" t="n">
        <v>0.963</v>
      </c>
      <c r="H33" s="31" t="n">
        <v>0.0803</v>
      </c>
      <c r="I33" s="31" t="n">
        <v>8</v>
      </c>
      <c r="J33" s="31"/>
      <c r="K33" s="31" t="n">
        <v>0.7715</v>
      </c>
      <c r="L33" s="31" t="n">
        <v>0.0964</v>
      </c>
      <c r="M33" s="31" t="n">
        <v>0.7426</v>
      </c>
      <c r="N33" s="31" t="n">
        <v>0.0039</v>
      </c>
    </row>
    <row r="34" customFormat="false" ht="15" hidden="false" customHeight="true" outlineLevel="0" collapsed="false">
      <c r="A34" s="31" t="n">
        <v>3</v>
      </c>
      <c r="B34" s="31"/>
      <c r="C34" s="31" t="n">
        <v>0.9999</v>
      </c>
      <c r="D34" s="31" t="n">
        <v>0.7426</v>
      </c>
      <c r="E34" s="31" t="n">
        <v>18</v>
      </c>
      <c r="F34" s="31"/>
      <c r="G34" s="31" t="n">
        <v>0.993</v>
      </c>
      <c r="H34" s="31" t="n">
        <v>0.0552</v>
      </c>
      <c r="I34" s="31" t="n">
        <v>12</v>
      </c>
      <c r="J34" s="31"/>
      <c r="K34" s="31" t="n">
        <v>0.8907</v>
      </c>
      <c r="L34" s="31" t="n">
        <v>0.0742</v>
      </c>
      <c r="M34" s="31" t="n">
        <v>0.8844</v>
      </c>
      <c r="N34" s="31" t="n">
        <v>0.0014</v>
      </c>
    </row>
    <row r="35" customFormat="false" ht="15" hidden="false" customHeight="true" outlineLevel="0" collapsed="false">
      <c r="A35" s="31" t="n">
        <v>2</v>
      </c>
      <c r="B35" s="31"/>
      <c r="C35" s="31" t="n">
        <v>0.9604</v>
      </c>
      <c r="D35" s="32" t="s">
        <v>50</v>
      </c>
      <c r="E35" s="31" t="n">
        <v>7</v>
      </c>
      <c r="F35" s="31"/>
      <c r="G35" s="31" t="n">
        <v>0.9771</v>
      </c>
      <c r="H35" s="32" t="n">
        <v>0.1396</v>
      </c>
      <c r="I35" s="31" t="n">
        <v>5</v>
      </c>
      <c r="J35" s="31"/>
      <c r="K35" s="31" t="n">
        <v>0.8352</v>
      </c>
      <c r="L35" s="32" t="n">
        <v>0.167</v>
      </c>
      <c r="M35" s="31" t="n">
        <v>0.7838</v>
      </c>
      <c r="N35" s="32" t="s">
        <v>51</v>
      </c>
    </row>
    <row r="36" customFormat="false" ht="15" hidden="false" customHeight="true" outlineLevel="0" collapsed="false">
      <c r="A36" s="31" t="n">
        <v>2</v>
      </c>
      <c r="B36" s="31"/>
      <c r="C36" s="31" t="n">
        <v>0.9604</v>
      </c>
      <c r="D36" s="31" t="s">
        <v>50</v>
      </c>
      <c r="E36" s="31" t="n">
        <v>8</v>
      </c>
      <c r="F36" s="31"/>
      <c r="G36" s="31" t="n">
        <v>0.9979</v>
      </c>
      <c r="H36" s="31" t="n">
        <v>0.1247</v>
      </c>
      <c r="I36" s="31" t="n">
        <v>6</v>
      </c>
      <c r="J36" s="31"/>
      <c r="K36" s="31" t="n">
        <v>0.9527</v>
      </c>
      <c r="L36" s="31" t="n">
        <v>0.1588</v>
      </c>
      <c r="M36" s="31" t="n">
        <v>0.913</v>
      </c>
      <c r="N36" s="31" t="s">
        <v>52</v>
      </c>
    </row>
    <row r="37" customFormat="false" ht="15" hidden="false" customHeight="true" outlineLevel="0" collapsed="false">
      <c r="A37" s="31" t="n">
        <v>2</v>
      </c>
      <c r="B37" s="31"/>
      <c r="C37" s="33" t="n">
        <v>0.9604</v>
      </c>
      <c r="D37" s="31" t="s">
        <v>50</v>
      </c>
      <c r="E37" s="31" t="n">
        <v>12</v>
      </c>
      <c r="F37" s="31"/>
      <c r="G37" s="33" t="n">
        <v>0.9999</v>
      </c>
      <c r="H37" s="31" t="n">
        <v>0.0833</v>
      </c>
      <c r="I37" s="31" t="n">
        <v>8</v>
      </c>
      <c r="J37" s="31"/>
      <c r="K37" s="33" t="n">
        <v>0.9971</v>
      </c>
      <c r="L37" s="31" t="n">
        <v>0.1246</v>
      </c>
      <c r="M37" s="33" t="n">
        <v>0.9577</v>
      </c>
      <c r="N37" s="31" t="s">
        <v>53</v>
      </c>
    </row>
    <row r="38" customFormat="false" ht="15" hidden="false" customHeight="true" outlineLevel="0" collapsed="false">
      <c r="D38" s="1" t="n">
        <f aca="false">C33/2</f>
        <v>0.4998</v>
      </c>
      <c r="AF38" s="3"/>
      <c r="AG38" s="3"/>
      <c r="AH38" s="3"/>
      <c r="AI38" s="3"/>
      <c r="AJ38" s="3"/>
      <c r="AK38" s="3"/>
      <c r="AL38" s="3"/>
    </row>
    <row r="39" customFormat="false" ht="15" hidden="false" customHeight="false" outlineLevel="0" collapsed="false">
      <c r="AF39" s="3"/>
      <c r="AG39" s="34" t="s">
        <v>18</v>
      </c>
      <c r="AH39" s="34"/>
      <c r="AI39" s="34"/>
      <c r="AJ39" s="34"/>
      <c r="AK39" s="34"/>
      <c r="AL39" s="25"/>
    </row>
    <row r="40" customFormat="false" ht="25" hidden="false" customHeight="false" outlineLevel="0" collapsed="false">
      <c r="AF40" s="3"/>
      <c r="AG40" s="35" t="s">
        <v>12</v>
      </c>
      <c r="AH40" s="35" t="s">
        <v>13</v>
      </c>
      <c r="AI40" s="35" t="s">
        <v>14</v>
      </c>
      <c r="AJ40" s="35" t="s">
        <v>15</v>
      </c>
      <c r="AK40" s="36" t="s">
        <v>54</v>
      </c>
      <c r="AL40" s="25"/>
    </row>
    <row r="41" customFormat="false" ht="15" hidden="false" customHeight="true" outlineLevel="0" collapsed="false">
      <c r="AF41" s="3"/>
      <c r="AG41" s="35" t="n">
        <v>0.88</v>
      </c>
      <c r="AH41" s="37" t="n">
        <v>10</v>
      </c>
      <c r="AI41" s="35" t="n">
        <f aca="false">1 - BINOMDIST(8-1, AH41, AG41, TRUE())</f>
        <v>0.891318206278025</v>
      </c>
      <c r="AJ41" s="35" t="n">
        <f aca="false">AI41/AH41</f>
        <v>0.0891318206278025</v>
      </c>
      <c r="AK41" s="37" t="n">
        <v>1</v>
      </c>
      <c r="AL41" s="38"/>
    </row>
    <row r="42" customFormat="false" ht="15" hidden="false" customHeight="true" outlineLevel="0" collapsed="false">
      <c r="AF42" s="3"/>
      <c r="AG42" s="35" t="n">
        <v>0.88</v>
      </c>
      <c r="AH42" s="37" t="n">
        <v>11</v>
      </c>
      <c r="AI42" s="35" t="n">
        <f aca="false">1 - BINOMDIST(8-1, AH42, AG42, TRUE())</f>
        <v>0.965892021341699</v>
      </c>
      <c r="AJ42" s="35" t="n">
        <f aca="false">AI42/AH42</f>
        <v>0.0878083655765181</v>
      </c>
      <c r="AK42" s="37" t="n">
        <v>2</v>
      </c>
      <c r="AL42" s="38"/>
    </row>
    <row r="43" customFormat="false" ht="15" hidden="false" customHeight="true" outlineLevel="0" collapsed="false">
      <c r="AG43" s="25"/>
      <c r="AH43" s="39"/>
      <c r="AI43" s="25"/>
      <c r="AJ43" s="25"/>
      <c r="AK43" s="25"/>
      <c r="AL43" s="38"/>
    </row>
  </sheetData>
  <mergeCells count="10">
    <mergeCell ref="A6:H6"/>
    <mergeCell ref="A8:B8"/>
    <mergeCell ref="D8:E8"/>
    <mergeCell ref="H8:I8"/>
    <mergeCell ref="L8:M8"/>
    <mergeCell ref="A9:B9"/>
    <mergeCell ref="D9:E9"/>
    <mergeCell ref="H9:I9"/>
    <mergeCell ref="L9:M9"/>
    <mergeCell ref="AG39:AK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4"/>
  <sheetViews>
    <sheetView showFormulas="false" showGridLines="true" showRowColHeaders="true" showZeros="true" rightToLeft="false" tabSelected="true" showOutlineSymbols="true" defaultGridColor="true" view="normal" topLeftCell="X25" colorId="64" zoomScale="120" zoomScaleNormal="120" zoomScalePageLayoutView="100" workbookViewId="0">
      <selection pane="topLeft" activeCell="AF46" activeCellId="0" sqref="AF46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1.14"/>
    <col collapsed="false" customWidth="true" hidden="false" outlineLevel="0" max="3" min="3" style="1" width="17.71"/>
    <col collapsed="false" customWidth="true" hidden="false" outlineLevel="0" max="4" min="4" style="1" width="12.29"/>
    <col collapsed="false" customWidth="true" hidden="false" outlineLevel="0" max="5" min="5" style="1" width="13.86"/>
    <col collapsed="false" customWidth="true" hidden="false" outlineLevel="0" max="6" min="6" style="1" width="13.15"/>
    <col collapsed="false" customWidth="true" hidden="false" outlineLevel="0" max="8" min="7" style="1" width="8.45"/>
    <col collapsed="false" customWidth="true" hidden="false" outlineLevel="0" max="9" min="9" style="1" width="18.71"/>
    <col collapsed="false" customWidth="true" hidden="false" outlineLevel="0" max="10" min="10" style="1" width="12.29"/>
    <col collapsed="false" customWidth="true" hidden="false" outlineLevel="0" max="11" min="11" style="1" width="8.45"/>
    <col collapsed="false" customWidth="true" hidden="false" outlineLevel="0" max="12" min="12" style="1" width="14.71"/>
    <col collapsed="false" customWidth="true" hidden="false" outlineLevel="0" max="13" min="13" style="1" width="17.71"/>
    <col collapsed="false" customWidth="true" hidden="false" outlineLevel="0" max="14" min="14" style="1" width="22"/>
    <col collapsed="false" customWidth="true" hidden="false" outlineLevel="0" max="15" min="15" style="1" width="13.06"/>
    <col collapsed="false" customWidth="true" hidden="false" outlineLevel="0" max="36" min="16" style="1" width="8.45"/>
    <col collapsed="false" customWidth="true" hidden="false" outlineLevel="0" max="37" min="37" style="1" width="11.83"/>
    <col collapsed="false" customWidth="true" hidden="false" outlineLevel="0" max="38" min="38" style="1" width="8.45"/>
  </cols>
  <sheetData>
    <row r="1" customFormat="false" ht="15" hidden="false" customHeight="false" outlineLevel="0" collapsed="false">
      <c r="A1" s="2"/>
      <c r="B1" s="2" t="s">
        <v>0</v>
      </c>
      <c r="C1" s="2" t="s">
        <v>1</v>
      </c>
      <c r="O1" s="1" t="s">
        <v>55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5" hidden="false" customHeight="false" outlineLevel="0" collapsed="false">
      <c r="A2" s="2" t="s">
        <v>2</v>
      </c>
      <c r="B2" s="4" t="n">
        <v>1</v>
      </c>
      <c r="C2" s="5" t="n">
        <v>0.98</v>
      </c>
      <c r="Q2" s="3"/>
      <c r="R2" s="6"/>
      <c r="S2" s="7"/>
      <c r="T2" s="7"/>
      <c r="U2" s="7"/>
      <c r="V2" s="7"/>
      <c r="W2" s="8"/>
      <c r="X2" s="8"/>
      <c r="Y2" s="8"/>
      <c r="Z2" s="8"/>
      <c r="AA2" s="9"/>
      <c r="AB2" s="9"/>
      <c r="AC2" s="9"/>
      <c r="AD2" s="9"/>
      <c r="AE2" s="10"/>
      <c r="AF2" s="10"/>
      <c r="AG2" s="3"/>
    </row>
    <row r="3" customFormat="false" ht="15" hidden="false" customHeight="false" outlineLevel="0" collapsed="false">
      <c r="A3" s="2" t="s">
        <v>3</v>
      </c>
      <c r="B3" s="4" t="n">
        <v>4</v>
      </c>
      <c r="C3" s="5" t="n">
        <v>0.955</v>
      </c>
      <c r="Q3" s="3"/>
      <c r="R3" s="6"/>
      <c r="S3" s="7" t="s">
        <v>4</v>
      </c>
      <c r="T3" s="7" t="s">
        <v>5</v>
      </c>
      <c r="U3" s="7" t="s">
        <v>6</v>
      </c>
      <c r="V3" s="7" t="s">
        <v>7</v>
      </c>
      <c r="W3" s="8" t="s">
        <v>8</v>
      </c>
      <c r="X3" s="8" t="s">
        <v>9</v>
      </c>
      <c r="Y3" s="8" t="s">
        <v>10</v>
      </c>
      <c r="Z3" s="8" t="s">
        <v>11</v>
      </c>
      <c r="AA3" s="9" t="s">
        <v>12</v>
      </c>
      <c r="AB3" s="9" t="s">
        <v>13</v>
      </c>
      <c r="AC3" s="9" t="s">
        <v>14</v>
      </c>
      <c r="AD3" s="9" t="s">
        <v>15</v>
      </c>
      <c r="AE3" s="10" t="s">
        <v>16</v>
      </c>
      <c r="AF3" s="10" t="s">
        <v>17</v>
      </c>
      <c r="AG3" s="3"/>
    </row>
    <row r="4" customFormat="false" ht="15" hidden="false" customHeight="false" outlineLevel="0" collapsed="false">
      <c r="A4" s="2" t="s">
        <v>18</v>
      </c>
      <c r="B4" s="4" t="n">
        <v>8</v>
      </c>
      <c r="C4" s="5" t="n">
        <v>0.88</v>
      </c>
      <c r="Q4" s="3"/>
      <c r="R4" s="40" t="n">
        <v>1</v>
      </c>
      <c r="S4" s="41" t="n">
        <v>0.98</v>
      </c>
      <c r="T4" s="40" t="n">
        <v>1</v>
      </c>
      <c r="U4" s="42" t="n">
        <v>0.98</v>
      </c>
      <c r="V4" s="42" t="n">
        <f aca="false">U4/T4</f>
        <v>0.98</v>
      </c>
      <c r="W4" s="43" t="n">
        <v>0.955</v>
      </c>
      <c r="X4" s="40" t="n">
        <v>4</v>
      </c>
      <c r="Y4" s="44" t="n">
        <f aca="false">W4^X4</f>
        <v>0.831789600625</v>
      </c>
      <c r="Z4" s="44" t="n">
        <f aca="false">Y4/X4</f>
        <v>0.20794740015625</v>
      </c>
      <c r="AA4" s="41" t="n">
        <v>0.88</v>
      </c>
      <c r="AB4" s="40" t="n">
        <v>8</v>
      </c>
      <c r="AC4" s="42" t="n">
        <f aca="false">AA4^AB4</f>
        <v>0.35963452480553</v>
      </c>
      <c r="AD4" s="42" t="n">
        <f aca="false">AC4/AB4</f>
        <v>0.0449543156006912</v>
      </c>
      <c r="AE4" s="42" t="n">
        <f aca="false">U4*Y4*AC4</f>
        <v>0.293157452603774</v>
      </c>
      <c r="AF4" s="45" t="n">
        <f aca="false">V4*Z4*AD4</f>
        <v>0.00916117039386794</v>
      </c>
      <c r="AG4" s="3"/>
    </row>
    <row r="5" customFormat="false" ht="15" hidden="false" customHeight="true" outlineLevel="0" collapsed="false">
      <c r="Q5" s="3"/>
      <c r="R5" s="40" t="n">
        <v>2</v>
      </c>
      <c r="S5" s="41" t="n">
        <v>0.98</v>
      </c>
      <c r="T5" s="40" t="n">
        <v>2</v>
      </c>
      <c r="U5" s="42" t="n">
        <f aca="false">1-(1-S5)^1^2</f>
        <v>0.9996</v>
      </c>
      <c r="V5" s="42" t="n">
        <f aca="false">U5/T5</f>
        <v>0.4998</v>
      </c>
      <c r="W5" s="43" t="n">
        <v>0.955</v>
      </c>
      <c r="X5" s="40" t="n">
        <v>8</v>
      </c>
      <c r="Y5" s="44" t="n">
        <f aca="false">1-(1-W5^4)^2</f>
        <v>0.971705261542103</v>
      </c>
      <c r="Z5" s="44" t="n">
        <f aca="false">Y5/X5</f>
        <v>0.121463157692763</v>
      </c>
      <c r="AA5" s="41" t="n">
        <v>0.88</v>
      </c>
      <c r="AB5" s="40" t="n">
        <v>16</v>
      </c>
      <c r="AC5" s="42" t="n">
        <f aca="false">1-(1-AA5^8)^2</f>
        <v>0.58993205817896</v>
      </c>
      <c r="AD5" s="42" t="n">
        <f aca="false">AC5/AB5</f>
        <v>0.036870753636185</v>
      </c>
      <c r="AE5" s="42" t="n">
        <f aca="false">U5*Y5*AC5</f>
        <v>0.573010788850904</v>
      </c>
      <c r="AF5" s="45" t="n">
        <f aca="false">V5*Z5*AD5</f>
        <v>0.00223832339394884</v>
      </c>
      <c r="AG5" s="3"/>
    </row>
    <row r="6" customFormat="false" ht="15" hidden="false" customHeight="false" outlineLevel="0" collapsed="false">
      <c r="A6" s="14" t="s">
        <v>19</v>
      </c>
      <c r="B6" s="14"/>
      <c r="C6" s="14"/>
      <c r="D6" s="14"/>
      <c r="E6" s="14"/>
      <c r="F6" s="14"/>
      <c r="G6" s="14"/>
      <c r="H6" s="14"/>
      <c r="Q6" s="3"/>
      <c r="R6" s="40" t="n">
        <v>3</v>
      </c>
      <c r="S6" s="41" t="n">
        <v>0.98</v>
      </c>
      <c r="T6" s="40" t="n">
        <v>3</v>
      </c>
      <c r="U6" s="42" t="n">
        <f aca="false">1-(1-S6^1)^3</f>
        <v>0.999992</v>
      </c>
      <c r="V6" s="42" t="n">
        <f aca="false">U6/T6</f>
        <v>0.333330666666667</v>
      </c>
      <c r="W6" s="43" t="n">
        <v>0.955</v>
      </c>
      <c r="X6" s="40" t="n">
        <v>12</v>
      </c>
      <c r="Y6" s="44" t="n">
        <f aca="false">1-(1-W6^4)^3</f>
        <v>0.995240530743786</v>
      </c>
      <c r="Z6" s="44" t="n">
        <f aca="false">Y6/X6</f>
        <v>0.0829367108953155</v>
      </c>
      <c r="AA6" s="41" t="n">
        <v>0.88</v>
      </c>
      <c r="AB6" s="40" t="n">
        <v>24</v>
      </c>
      <c r="AC6" s="42" t="n">
        <f aca="false">1-(1-AA6^8)^3</f>
        <v>0.737406647573751</v>
      </c>
      <c r="AD6" s="42" t="n">
        <f aca="false">AC6/AB6</f>
        <v>0.0307252769822396</v>
      </c>
      <c r="AE6" s="42" t="n">
        <f aca="false">U6*Y6*AC6</f>
        <v>0.73389111212943</v>
      </c>
      <c r="AF6" s="45" t="n">
        <f aca="false">V6*Z6*AD6</f>
        <v>0.000849411009409062</v>
      </c>
      <c r="AG6" s="3"/>
    </row>
    <row r="7" customFormat="false" ht="15" hidden="false" customHeight="true" outlineLevel="0" collapsed="false">
      <c r="Q7" s="3"/>
      <c r="R7" s="40" t="n">
        <v>4</v>
      </c>
      <c r="S7" s="41" t="n">
        <v>0.98</v>
      </c>
      <c r="T7" s="40" t="n">
        <v>1</v>
      </c>
      <c r="U7" s="42" t="n">
        <v>0.98</v>
      </c>
      <c r="V7" s="46" t="n">
        <v>0.98</v>
      </c>
      <c r="W7" s="43" t="n">
        <v>0.955</v>
      </c>
      <c r="X7" s="40" t="n">
        <v>5</v>
      </c>
      <c r="Y7" s="44" t="n">
        <f aca="false">1 - BINOMDIST(4-1, 5, W7, TRUE())</f>
        <v>0.9815117287375</v>
      </c>
      <c r="Z7" s="44" t="n">
        <f aca="false">Y7/5</f>
        <v>0.1963023457475</v>
      </c>
      <c r="AA7" s="41" t="n">
        <v>0.88</v>
      </c>
      <c r="AB7" s="40" t="n">
        <v>9</v>
      </c>
      <c r="AC7" s="42" t="n">
        <f aca="false">1 - BINOMDIST(8-1, 9, AA7, TRUE())</f>
        <v>0.704883668618838</v>
      </c>
      <c r="AD7" s="42" t="n">
        <f aca="false">AC7/9</f>
        <v>0.0783204076243153</v>
      </c>
      <c r="AE7" s="42" t="n">
        <f aca="false">U7*Y7*AC7</f>
        <v>0.678014556382009</v>
      </c>
      <c r="AF7" s="47" t="n">
        <v>0.0151</v>
      </c>
      <c r="AG7" s="3"/>
    </row>
    <row r="8" customFormat="false" ht="15" hidden="false" customHeight="false" outlineLevel="0" collapsed="false">
      <c r="A8" s="17" t="s">
        <v>21</v>
      </c>
      <c r="B8" s="17"/>
      <c r="C8" s="18"/>
      <c r="D8" s="17" t="s">
        <v>22</v>
      </c>
      <c r="E8" s="17"/>
      <c r="G8" s="18"/>
      <c r="H8" s="17" t="s">
        <v>23</v>
      </c>
      <c r="I8" s="17"/>
      <c r="K8" s="18"/>
      <c r="L8" s="17" t="s">
        <v>24</v>
      </c>
      <c r="M8" s="17"/>
      <c r="Q8" s="3"/>
      <c r="R8" s="40" t="n">
        <v>5</v>
      </c>
      <c r="S8" s="41" t="n">
        <v>0.98</v>
      </c>
      <c r="T8" s="40" t="n">
        <v>1</v>
      </c>
      <c r="U8" s="42" t="n">
        <v>0.98</v>
      </c>
      <c r="V8" s="46" t="n">
        <v>0.98</v>
      </c>
      <c r="W8" s="43" t="n">
        <v>0.955</v>
      </c>
      <c r="X8" s="40" t="n">
        <v>6</v>
      </c>
      <c r="Y8" s="44" t="n">
        <f aca="false">1 - BINOMDIST(4-1, 6, W8, TRUE())</f>
        <v>0.998355468150156</v>
      </c>
      <c r="Z8" s="44" t="n">
        <f aca="false">Y8/6</f>
        <v>0.166392578025026</v>
      </c>
      <c r="AA8" s="41" t="n">
        <v>0.88</v>
      </c>
      <c r="AB8" s="40" t="n">
        <v>10</v>
      </c>
      <c r="AC8" s="42" t="n">
        <f aca="false">1 - BINOMDIST(8-1, 10, AA8, TRUE())</f>
        <v>0.891318206278025</v>
      </c>
      <c r="AD8" s="42" t="n">
        <f aca="false">AC8/10</f>
        <v>0.0891318206278025</v>
      </c>
      <c r="AE8" s="42" t="n">
        <f aca="false">U8*Y8*AC8</f>
        <v>0.872055356997466</v>
      </c>
      <c r="AF8" s="45" t="n">
        <v>0.0145</v>
      </c>
      <c r="AG8" s="3"/>
    </row>
    <row r="9" customFormat="false" ht="15" hidden="false" customHeight="false" outlineLevel="0" collapsed="false">
      <c r="A9" s="21" t="n">
        <f aca="false">C2^B2*C3^B3*C4^B4</f>
        <v>0.293157452603774</v>
      </c>
      <c r="B9" s="21"/>
      <c r="C9" s="18"/>
      <c r="D9" s="22" t="n">
        <f aca="false">E11*E12*E13</f>
        <v>0.573010788850904</v>
      </c>
      <c r="E9" s="22"/>
      <c r="G9" s="18"/>
      <c r="H9" s="21" t="n">
        <f aca="false">I11*I12*I13</f>
        <v>0.73389111212943</v>
      </c>
      <c r="I9" s="21"/>
      <c r="K9" s="18"/>
      <c r="L9" s="21" t="n">
        <f aca="false">M11*M12*M13</f>
        <v>0.854614249857516</v>
      </c>
      <c r="M9" s="21"/>
      <c r="Q9" s="3"/>
      <c r="R9" s="40" t="n">
        <v>6</v>
      </c>
      <c r="S9" s="41" t="n">
        <v>0.98</v>
      </c>
      <c r="T9" s="40" t="n">
        <v>1</v>
      </c>
      <c r="U9" s="42" t="n">
        <v>0.98</v>
      </c>
      <c r="V9" s="46" t="n">
        <v>0.98</v>
      </c>
      <c r="W9" s="43" t="n">
        <v>0.955</v>
      </c>
      <c r="X9" s="40" t="n">
        <v>8</v>
      </c>
      <c r="Y9" s="44" t="n">
        <v>0.9999</v>
      </c>
      <c r="Z9" s="44" t="n">
        <f aca="false">Y9/8</f>
        <v>0.1249875</v>
      </c>
      <c r="AA9" s="41" t="n">
        <v>0.88</v>
      </c>
      <c r="AB9" s="40" t="n">
        <v>16</v>
      </c>
      <c r="AC9" s="42" t="n">
        <v>0.9999</v>
      </c>
      <c r="AD9" s="42" t="n">
        <f aca="false">AC9/16</f>
        <v>0.06249375</v>
      </c>
      <c r="AE9" s="42" t="n">
        <f aca="false">U9*Y9*AC9</f>
        <v>0.9798040098</v>
      </c>
      <c r="AF9" s="45" t="n">
        <v>0.0077</v>
      </c>
      <c r="AG9" s="3"/>
    </row>
    <row r="10" customFormat="false" ht="15" hidden="false" customHeight="false" outlineLevel="0" collapsed="false">
      <c r="C10" s="18"/>
      <c r="G10" s="18"/>
      <c r="K10" s="1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customFormat="false" ht="15" hidden="false" customHeight="false" outlineLevel="0" collapsed="false">
      <c r="C11" s="18"/>
      <c r="D11" s="1" t="s">
        <v>25</v>
      </c>
      <c r="E11" s="23" t="n">
        <f aca="false">1-(1-C2^E16)^F16</f>
        <v>0.9996</v>
      </c>
      <c r="G11" s="18"/>
      <c r="H11" s="1" t="s">
        <v>25</v>
      </c>
      <c r="I11" s="24" t="n">
        <f aca="false">1-(1-C2^I16)^J16</f>
        <v>0.999992</v>
      </c>
      <c r="K11" s="18"/>
      <c r="L11" s="1" t="s">
        <v>25</v>
      </c>
      <c r="M11" s="24" t="n">
        <f aca="false">C2*C2</f>
        <v>0.9604</v>
      </c>
      <c r="Q11" s="3"/>
      <c r="R11" s="3"/>
      <c r="S11" s="3"/>
      <c r="T11" s="3"/>
      <c r="U11" s="25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customFormat="false" ht="15" hidden="false" customHeight="false" outlineLevel="0" collapsed="false">
      <c r="C12" s="18"/>
      <c r="D12" s="1" t="s">
        <v>26</v>
      </c>
      <c r="E12" s="23" t="n">
        <f aca="false">1-(1-C3^E17)^F17</f>
        <v>0.971705261542103</v>
      </c>
      <c r="G12" s="18"/>
      <c r="H12" s="1" t="s">
        <v>26</v>
      </c>
      <c r="I12" s="24" t="n">
        <f aca="false">1-(1-C3^I17)^J17</f>
        <v>0.995240530743786</v>
      </c>
      <c r="K12" s="18"/>
      <c r="L12" s="1" t="s">
        <v>26</v>
      </c>
      <c r="M12" s="1" t="n">
        <f aca="false">1 - BINOMDIST(M16-1, N16, C3, TRUE())</f>
        <v>0.998355468150156</v>
      </c>
      <c r="Q12" s="3"/>
      <c r="R12" s="25"/>
      <c r="S12" s="25"/>
      <c r="T12" s="25"/>
      <c r="U12" s="25"/>
      <c r="V12" s="25"/>
      <c r="W12" s="25"/>
      <c r="X12" s="25"/>
      <c r="Y12" s="25"/>
      <c r="Z12" s="25"/>
      <c r="AA12" s="3"/>
      <c r="AB12" s="3"/>
      <c r="AG12" s="3"/>
    </row>
    <row r="13" customFormat="false" ht="15" hidden="false" customHeight="false" outlineLevel="0" collapsed="false">
      <c r="C13" s="18"/>
      <c r="D13" s="1" t="s">
        <v>27</v>
      </c>
      <c r="E13" s="23" t="n">
        <f aca="false">1-(1-C4^E18)^F18</f>
        <v>0.58993205817896</v>
      </c>
      <c r="G13" s="18"/>
      <c r="H13" s="1" t="s">
        <v>27</v>
      </c>
      <c r="I13" s="24" t="n">
        <f aca="false">1-(1-C4^I18)^J18</f>
        <v>0.737406647573751</v>
      </c>
      <c r="K13" s="18"/>
      <c r="L13" s="1" t="s">
        <v>27</v>
      </c>
      <c r="M13" s="1" t="n">
        <f aca="false">1 - BINOMDIST(M17-1, N17, C4, TRUE())</f>
        <v>0.891318206278025</v>
      </c>
      <c r="Q13" s="3"/>
      <c r="R13" s="25"/>
      <c r="S13" s="25"/>
      <c r="T13" s="25"/>
      <c r="U13" s="25"/>
      <c r="V13" s="25"/>
      <c r="W13" s="25"/>
      <c r="X13" s="25"/>
      <c r="Y13" s="25"/>
      <c r="Z13" s="25"/>
      <c r="AA13" s="3"/>
      <c r="AB13" s="3"/>
      <c r="AG13" s="3"/>
    </row>
    <row r="14" customFormat="false" ht="15" hidden="false" customHeight="false" outlineLevel="0" collapsed="false">
      <c r="C14" s="18"/>
      <c r="G14" s="18"/>
      <c r="K14" s="18"/>
      <c r="Q14" s="3"/>
      <c r="R14" s="39"/>
      <c r="S14" s="25"/>
      <c r="T14" s="39"/>
      <c r="U14" s="25"/>
      <c r="V14" s="48"/>
      <c r="W14" s="49"/>
      <c r="X14" s="39"/>
      <c r="Y14" s="50"/>
      <c r="Z14" s="25"/>
      <c r="AA14" s="3"/>
      <c r="AB14" s="3"/>
      <c r="AG14" s="3"/>
    </row>
    <row r="15" customFormat="false" ht="15" hidden="false" customHeight="false" outlineLevel="0" collapsed="false">
      <c r="C15" s="18"/>
      <c r="D15" s="2"/>
      <c r="E15" s="2" t="s">
        <v>28</v>
      </c>
      <c r="F15" s="2" t="s">
        <v>29</v>
      </c>
      <c r="G15" s="18"/>
      <c r="H15" s="2"/>
      <c r="I15" s="2" t="s">
        <v>30</v>
      </c>
      <c r="J15" s="2" t="s">
        <v>31</v>
      </c>
      <c r="K15" s="18"/>
      <c r="L15" s="2"/>
      <c r="M15" s="2" t="s">
        <v>32</v>
      </c>
      <c r="N15" s="2" t="s">
        <v>33</v>
      </c>
      <c r="Q15" s="3"/>
      <c r="R15" s="39"/>
      <c r="S15" s="25"/>
      <c r="T15" s="39"/>
      <c r="U15" s="25"/>
      <c r="V15" s="48"/>
      <c r="W15" s="49"/>
      <c r="X15" s="39"/>
      <c r="Y15" s="50"/>
      <c r="Z15" s="25"/>
      <c r="AA15" s="3"/>
      <c r="AB15" s="3"/>
      <c r="AG15" s="3"/>
    </row>
    <row r="16" customFormat="false" ht="15" hidden="false" customHeight="false" outlineLevel="0" collapsed="false">
      <c r="C16" s="18"/>
      <c r="D16" s="2" t="s">
        <v>34</v>
      </c>
      <c r="E16" s="4" t="n">
        <v>1</v>
      </c>
      <c r="F16" s="4" t="n">
        <v>2</v>
      </c>
      <c r="G16" s="18"/>
      <c r="H16" s="2" t="s">
        <v>34</v>
      </c>
      <c r="I16" s="4" t="n">
        <v>1</v>
      </c>
      <c r="J16" s="4" t="n">
        <v>3</v>
      </c>
      <c r="K16" s="18"/>
      <c r="L16" s="2" t="s">
        <v>35</v>
      </c>
      <c r="M16" s="2" t="n">
        <v>4</v>
      </c>
      <c r="N16" s="2" t="n">
        <v>6</v>
      </c>
      <c r="Q16" s="3"/>
      <c r="R16" s="39"/>
      <c r="S16" s="25"/>
      <c r="T16" s="39"/>
      <c r="U16" s="25"/>
      <c r="V16" s="48"/>
      <c r="W16" s="49"/>
      <c r="X16" s="39"/>
      <c r="Y16" s="50"/>
      <c r="Z16" s="25"/>
      <c r="AA16" s="3"/>
      <c r="AB16" s="3"/>
      <c r="AG16" s="3"/>
    </row>
    <row r="17" customFormat="false" ht="15" hidden="false" customHeight="false" outlineLevel="0" collapsed="false">
      <c r="C17" s="18"/>
      <c r="D17" s="2" t="s">
        <v>35</v>
      </c>
      <c r="E17" s="4" t="n">
        <v>4</v>
      </c>
      <c r="F17" s="4" t="n">
        <v>2</v>
      </c>
      <c r="G17" s="18"/>
      <c r="H17" s="2" t="s">
        <v>35</v>
      </c>
      <c r="I17" s="4" t="n">
        <v>4</v>
      </c>
      <c r="J17" s="4" t="n">
        <v>3</v>
      </c>
      <c r="K17" s="18"/>
      <c r="L17" s="2" t="s">
        <v>18</v>
      </c>
      <c r="M17" s="2" t="n">
        <v>8</v>
      </c>
      <c r="N17" s="2" t="n">
        <v>10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G17" s="3"/>
    </row>
    <row r="18" customFormat="false" ht="15" hidden="false" customHeight="false" outlineLevel="0" collapsed="false">
      <c r="C18" s="18"/>
      <c r="D18" s="2" t="s">
        <v>18</v>
      </c>
      <c r="E18" s="4" t="n">
        <v>8</v>
      </c>
      <c r="F18" s="4" t="n">
        <v>2</v>
      </c>
      <c r="G18" s="18"/>
      <c r="H18" s="2" t="s">
        <v>18</v>
      </c>
      <c r="I18" s="4" t="n">
        <v>8</v>
      </c>
      <c r="J18" s="4" t="n">
        <v>3</v>
      </c>
      <c r="K18" s="18"/>
      <c r="Q18" s="3"/>
      <c r="AG18" s="3"/>
    </row>
    <row r="19" customFormat="false" ht="15" hidden="false" customHeight="true" outlineLevel="0" collapsed="false"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customFormat="false" ht="15" hidden="false" customHeight="true" outlineLevel="0" collapsed="false"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customFormat="false" ht="15" hidden="false" customHeight="false" outlineLevel="0" collapsed="false">
      <c r="A21" s="20"/>
      <c r="B21" s="26"/>
      <c r="C21" s="26"/>
      <c r="D21" s="26"/>
      <c r="E21" s="26"/>
      <c r="F21" s="27"/>
      <c r="G21" s="27"/>
      <c r="H21" s="27"/>
      <c r="I21" s="27"/>
      <c r="J21" s="28"/>
      <c r="K21" s="28"/>
      <c r="L21" s="28"/>
      <c r="M21" s="28"/>
      <c r="N21" s="29"/>
      <c r="O21" s="29"/>
      <c r="Q21" s="3"/>
      <c r="R21" s="20"/>
      <c r="S21" s="26"/>
      <c r="T21" s="26"/>
      <c r="U21" s="26"/>
      <c r="V21" s="26"/>
      <c r="W21" s="27"/>
      <c r="X21" s="27"/>
      <c r="Y21" s="27"/>
      <c r="Z21" s="27"/>
      <c r="AA21" s="28"/>
      <c r="AB21" s="28"/>
      <c r="AC21" s="28"/>
      <c r="AD21" s="28"/>
      <c r="AE21" s="29"/>
      <c r="AF21" s="29"/>
      <c r="AG21" s="3"/>
    </row>
    <row r="22" customFormat="false" ht="15" hidden="false" customHeight="false" outlineLevel="0" collapsed="false">
      <c r="A22" s="20"/>
      <c r="B22" s="26" t="s">
        <v>4</v>
      </c>
      <c r="C22" s="26" t="s">
        <v>5</v>
      </c>
      <c r="D22" s="26" t="s">
        <v>6</v>
      </c>
      <c r="E22" s="26" t="s">
        <v>7</v>
      </c>
      <c r="F22" s="27" t="s">
        <v>8</v>
      </c>
      <c r="G22" s="27" t="s">
        <v>9</v>
      </c>
      <c r="H22" s="27" t="s">
        <v>10</v>
      </c>
      <c r="I22" s="27" t="s">
        <v>11</v>
      </c>
      <c r="J22" s="28" t="s">
        <v>12</v>
      </c>
      <c r="K22" s="28" t="s">
        <v>13</v>
      </c>
      <c r="L22" s="28" t="s">
        <v>14</v>
      </c>
      <c r="M22" s="28" t="s">
        <v>15</v>
      </c>
      <c r="N22" s="29" t="s">
        <v>16</v>
      </c>
      <c r="O22" s="29" t="s">
        <v>17</v>
      </c>
      <c r="Q22" s="3"/>
      <c r="R22" s="20"/>
      <c r="S22" s="26" t="s">
        <v>4</v>
      </c>
      <c r="T22" s="26" t="s">
        <v>5</v>
      </c>
      <c r="U22" s="26" t="s">
        <v>6</v>
      </c>
      <c r="V22" s="26" t="s">
        <v>7</v>
      </c>
      <c r="W22" s="27" t="s">
        <v>8</v>
      </c>
      <c r="X22" s="27" t="s">
        <v>9</v>
      </c>
      <c r="Y22" s="27" t="s">
        <v>10</v>
      </c>
      <c r="Z22" s="27" t="s">
        <v>11</v>
      </c>
      <c r="AA22" s="28" t="s">
        <v>12</v>
      </c>
      <c r="AB22" s="28" t="s">
        <v>13</v>
      </c>
      <c r="AC22" s="28" t="s">
        <v>14</v>
      </c>
      <c r="AD22" s="28" t="s">
        <v>15</v>
      </c>
      <c r="AE22" s="29" t="s">
        <v>16</v>
      </c>
      <c r="AF22" s="29" t="s">
        <v>17</v>
      </c>
      <c r="AG22" s="3"/>
    </row>
    <row r="23" customFormat="false" ht="15" hidden="false" customHeight="false" outlineLevel="0" collapsed="false">
      <c r="A23" s="20" t="n">
        <v>1</v>
      </c>
      <c r="B23" s="20" t="n">
        <v>0.98</v>
      </c>
      <c r="C23" s="20" t="n">
        <v>1</v>
      </c>
      <c r="D23" s="6" t="n">
        <v>0.98</v>
      </c>
      <c r="E23" s="6" t="n">
        <f aca="false">D23/C23</f>
        <v>0.98</v>
      </c>
      <c r="F23" s="20" t="n">
        <v>0.955</v>
      </c>
      <c r="G23" s="20" t="n">
        <v>4</v>
      </c>
      <c r="H23" s="6" t="n">
        <f aca="false">F23^G23</f>
        <v>0.831789600625</v>
      </c>
      <c r="I23" s="6" t="n">
        <f aca="false">H23/G23</f>
        <v>0.20794740015625</v>
      </c>
      <c r="J23" s="20" t="n">
        <v>0.88</v>
      </c>
      <c r="K23" s="20" t="n">
        <v>8</v>
      </c>
      <c r="L23" s="6" t="n">
        <f aca="false">J23^K23</f>
        <v>0.35963452480553</v>
      </c>
      <c r="M23" s="6" t="n">
        <f aca="false">L23/K23</f>
        <v>0.0449543156006912</v>
      </c>
      <c r="N23" s="6" t="n">
        <f aca="false">D23*H23*L23</f>
        <v>0.293157452603774</v>
      </c>
      <c r="O23" s="6" t="n">
        <f aca="false">E23*I23*M23</f>
        <v>0.00916117039386794</v>
      </c>
      <c r="Q23" s="3"/>
      <c r="R23" s="20" t="n">
        <v>1</v>
      </c>
      <c r="S23" s="20" t="n">
        <v>0.98</v>
      </c>
      <c r="T23" s="20" t="n">
        <v>1</v>
      </c>
      <c r="U23" s="45" t="n">
        <v>0.98</v>
      </c>
      <c r="V23" s="47" t="n">
        <f aca="false">U23/T23</f>
        <v>0.98</v>
      </c>
      <c r="W23" s="20" t="n">
        <v>0.955</v>
      </c>
      <c r="X23" s="20" t="n">
        <v>4</v>
      </c>
      <c r="Y23" s="45" t="n">
        <f aca="false">W23^X23</f>
        <v>0.831789600625</v>
      </c>
      <c r="Z23" s="47" t="n">
        <f aca="false">Y23/X23</f>
        <v>0.20794740015625</v>
      </c>
      <c r="AA23" s="20" t="n">
        <v>0.88</v>
      </c>
      <c r="AB23" s="20" t="n">
        <v>8</v>
      </c>
      <c r="AC23" s="45" t="n">
        <f aca="false">AA23^AB23</f>
        <v>0.35963452480553</v>
      </c>
      <c r="AD23" s="45" t="n">
        <f aca="false">AC23/AB23</f>
        <v>0.0449543156006912</v>
      </c>
      <c r="AE23" s="45" t="n">
        <f aca="false">U23*Y23*AC23</f>
        <v>0.293157452603774</v>
      </c>
      <c r="AF23" s="47" t="n">
        <f aca="false">V23*Z23*AD23</f>
        <v>0.00916117039386794</v>
      </c>
      <c r="AG23" s="3"/>
    </row>
    <row r="24" customFormat="false" ht="15" hidden="false" customHeight="false" outlineLevel="0" collapsed="false">
      <c r="A24" s="20" t="n">
        <v>2</v>
      </c>
      <c r="B24" s="20" t="n">
        <v>0.98</v>
      </c>
      <c r="C24" s="20" t="n">
        <v>2</v>
      </c>
      <c r="D24" s="6" t="n">
        <f aca="false">1-(1-B24)^1^2</f>
        <v>0.9996</v>
      </c>
      <c r="E24" s="6" t="n">
        <f aca="false">D24/C24</f>
        <v>0.4998</v>
      </c>
      <c r="F24" s="20" t="n">
        <v>0.955</v>
      </c>
      <c r="G24" s="20" t="n">
        <v>8</v>
      </c>
      <c r="H24" s="6" t="n">
        <f aca="false">1-(1-F24^4)^2</f>
        <v>0.971705261542103</v>
      </c>
      <c r="I24" s="6" t="n">
        <f aca="false">H24/G24</f>
        <v>0.121463157692763</v>
      </c>
      <c r="J24" s="20" t="n">
        <v>0.88</v>
      </c>
      <c r="K24" s="20" t="n">
        <v>16</v>
      </c>
      <c r="L24" s="6" t="n">
        <f aca="false">1-(1-J24^8)^2</f>
        <v>0.58993205817896</v>
      </c>
      <c r="M24" s="6" t="n">
        <f aca="false">L24/K24</f>
        <v>0.036870753636185</v>
      </c>
      <c r="N24" s="6" t="n">
        <f aca="false">D24*H24*L24</f>
        <v>0.573010788850904</v>
      </c>
      <c r="O24" s="6" t="n">
        <f aca="false">E24*I24*M24</f>
        <v>0.00223832339394884</v>
      </c>
      <c r="Q24" s="3"/>
      <c r="R24" s="20" t="n">
        <v>2</v>
      </c>
      <c r="S24" s="20" t="n">
        <v>0.98</v>
      </c>
      <c r="T24" s="20" t="n">
        <v>2</v>
      </c>
      <c r="U24" s="45" t="n">
        <f aca="false">1-(1-S24)^1^2</f>
        <v>0.9996</v>
      </c>
      <c r="V24" s="45" t="n">
        <f aca="false">U24/T24</f>
        <v>0.4998</v>
      </c>
      <c r="W24" s="20" t="n">
        <v>0.955</v>
      </c>
      <c r="X24" s="20" t="n">
        <v>8</v>
      </c>
      <c r="Y24" s="45" t="n">
        <f aca="false">1-(1-W24^4)^2</f>
        <v>0.971705261542103</v>
      </c>
      <c r="Z24" s="45" t="n">
        <f aca="false">Y24/X24</f>
        <v>0.121463157692763</v>
      </c>
      <c r="AA24" s="20" t="n">
        <v>0.88</v>
      </c>
      <c r="AB24" s="20" t="n">
        <v>16</v>
      </c>
      <c r="AC24" s="45" t="n">
        <f aca="false">1-(1-AA24^8)^2</f>
        <v>0.58993205817896</v>
      </c>
      <c r="AD24" s="45" t="n">
        <f aca="false">AC24/AB24</f>
        <v>0.036870753636185</v>
      </c>
      <c r="AE24" s="45" t="n">
        <f aca="false">U24*Y24*AC24</f>
        <v>0.573010788850904</v>
      </c>
      <c r="AF24" s="45" t="n">
        <f aca="false">V24*Z24*AD24</f>
        <v>0.00223832339394884</v>
      </c>
      <c r="AG24" s="3"/>
    </row>
    <row r="25" customFormat="false" ht="15" hidden="false" customHeight="false" outlineLevel="0" collapsed="false">
      <c r="A25" s="20" t="n">
        <v>3</v>
      </c>
      <c r="B25" s="20" t="n">
        <v>0.98</v>
      </c>
      <c r="C25" s="20" t="n">
        <v>3</v>
      </c>
      <c r="D25" s="6" t="n">
        <f aca="false">1-(1-B25^1)^3</f>
        <v>0.999992</v>
      </c>
      <c r="E25" s="6" t="n">
        <f aca="false">D25/C25</f>
        <v>0.333330666666667</v>
      </c>
      <c r="F25" s="20" t="n">
        <v>0.955</v>
      </c>
      <c r="G25" s="20" t="n">
        <v>12</v>
      </c>
      <c r="H25" s="6" t="n">
        <f aca="false">1-(1-F25^4)^3</f>
        <v>0.995240530743786</v>
      </c>
      <c r="I25" s="6" t="n">
        <f aca="false">H25/G25</f>
        <v>0.0829367108953155</v>
      </c>
      <c r="J25" s="20" t="n">
        <v>0.88</v>
      </c>
      <c r="K25" s="20" t="n">
        <v>24</v>
      </c>
      <c r="L25" s="6" t="n">
        <f aca="false">1-(1-J25^8)^3</f>
        <v>0.737406647573751</v>
      </c>
      <c r="M25" s="6" t="n">
        <f aca="false">L25/K25</f>
        <v>0.0307252769822396</v>
      </c>
      <c r="N25" s="6" t="n">
        <f aca="false">D25*H25*L25</f>
        <v>0.73389111212943</v>
      </c>
      <c r="O25" s="6" t="n">
        <f aca="false">E25*I25*M25</f>
        <v>0.000849411009409062</v>
      </c>
      <c r="Q25" s="3"/>
      <c r="R25" s="20" t="n">
        <v>3</v>
      </c>
      <c r="S25" s="20" t="n">
        <v>0.98</v>
      </c>
      <c r="T25" s="20" t="n">
        <v>3</v>
      </c>
      <c r="U25" s="47" t="n">
        <f aca="false">1-(1-S25^1)^3</f>
        <v>0.999992</v>
      </c>
      <c r="V25" s="45" t="n">
        <f aca="false">U25/T25</f>
        <v>0.333330666666667</v>
      </c>
      <c r="W25" s="20" t="n">
        <v>0.955</v>
      </c>
      <c r="X25" s="20" t="n">
        <v>12</v>
      </c>
      <c r="Y25" s="45" t="n">
        <f aca="false">1-(1-W25^4)^3</f>
        <v>0.995240530743786</v>
      </c>
      <c r="Z25" s="45" t="n">
        <f aca="false">Y25/X25</f>
        <v>0.0829367108953155</v>
      </c>
      <c r="AA25" s="20" t="n">
        <v>0.88</v>
      </c>
      <c r="AB25" s="20" t="n">
        <v>24</v>
      </c>
      <c r="AC25" s="45" t="n">
        <f aca="false">1-(1-AA25^8)^3</f>
        <v>0.737406647573751</v>
      </c>
      <c r="AD25" s="45" t="n">
        <f aca="false">AC25/AB25</f>
        <v>0.0307252769822396</v>
      </c>
      <c r="AE25" s="45" t="n">
        <f aca="false">U25*Y25*AC25</f>
        <v>0.73389111212943</v>
      </c>
      <c r="AF25" s="45" t="n">
        <f aca="false">V25*Z25*AD25</f>
        <v>0.000849411009409062</v>
      </c>
      <c r="AG25" s="3"/>
    </row>
    <row r="26" customFormat="false" ht="15" hidden="false" customHeight="false" outlineLevel="0" collapsed="false">
      <c r="A26" s="20" t="n">
        <v>4</v>
      </c>
      <c r="B26" s="20" t="n">
        <v>0.98</v>
      </c>
      <c r="C26" s="20" t="n">
        <v>2</v>
      </c>
      <c r="D26" s="6" t="n">
        <f aca="false">B26^2</f>
        <v>0.9604</v>
      </c>
      <c r="E26" s="6" t="n">
        <f aca="false">D26/2</f>
        <v>0.4802</v>
      </c>
      <c r="F26" s="20" t="n">
        <v>0.955</v>
      </c>
      <c r="G26" s="20" t="n">
        <v>5</v>
      </c>
      <c r="H26" s="6" t="n">
        <f aca="false">1 - BINOMDIST(4-1, 5, F26, TRUE())</f>
        <v>0.9815117287375</v>
      </c>
      <c r="I26" s="6" t="n">
        <f aca="false">H26/5</f>
        <v>0.1963023457475</v>
      </c>
      <c r="J26" s="20" t="n">
        <v>0.88</v>
      </c>
      <c r="K26" s="20" t="n">
        <v>9</v>
      </c>
      <c r="L26" s="6" t="n">
        <f aca="false">1 - BINOMDIST(8-1, 9, J26, TRUE())</f>
        <v>0.704883668618838</v>
      </c>
      <c r="M26" s="6" t="n">
        <f aca="false">L26/9</f>
        <v>0.0783204076243153</v>
      </c>
      <c r="N26" s="6" t="n">
        <f aca="false">D26*H26*L26</f>
        <v>0.664454265254368</v>
      </c>
      <c r="O26" s="6" t="n">
        <f aca="false">E26*I26*M26</f>
        <v>0.00738282516949298</v>
      </c>
      <c r="Q26" s="3"/>
      <c r="R26" s="20" t="n">
        <v>4</v>
      </c>
      <c r="S26" s="20" t="n">
        <v>0.98</v>
      </c>
      <c r="T26" s="20" t="n">
        <v>2</v>
      </c>
      <c r="U26" s="45" t="n">
        <f aca="false">S26^2</f>
        <v>0.9604</v>
      </c>
      <c r="V26" s="45" t="n">
        <f aca="false">U26/2</f>
        <v>0.4802</v>
      </c>
      <c r="W26" s="20" t="n">
        <v>0.955</v>
      </c>
      <c r="X26" s="20" t="n">
        <v>5</v>
      </c>
      <c r="Y26" s="45" t="n">
        <f aca="false">1 - BINOMDIST(4-1, 5, W26, TRUE())</f>
        <v>0.9815117287375</v>
      </c>
      <c r="Z26" s="45" t="n">
        <f aca="false">Y26/5</f>
        <v>0.1963023457475</v>
      </c>
      <c r="AA26" s="20" t="n">
        <v>0.88</v>
      </c>
      <c r="AB26" s="20" t="n">
        <v>9</v>
      </c>
      <c r="AC26" s="45" t="n">
        <f aca="false">1 - BINOMDIST(8-1, 9, AA26, TRUE())</f>
        <v>0.704883668618838</v>
      </c>
      <c r="AD26" s="45" t="n">
        <f aca="false">AC26/9</f>
        <v>0.0783204076243153</v>
      </c>
      <c r="AE26" s="45" t="n">
        <f aca="false">U26*Y26*AC26</f>
        <v>0.664454265254368</v>
      </c>
      <c r="AF26" s="45" t="n">
        <f aca="false">V26*Z26*AD26</f>
        <v>0.00738282516949298</v>
      </c>
      <c r="AG26" s="3"/>
    </row>
    <row r="27" customFormat="false" ht="15" hidden="false" customHeight="false" outlineLevel="0" collapsed="false">
      <c r="A27" s="20" t="n">
        <v>5</v>
      </c>
      <c r="B27" s="20" t="n">
        <v>0.98</v>
      </c>
      <c r="C27" s="20" t="n">
        <v>2</v>
      </c>
      <c r="D27" s="6" t="n">
        <f aca="false">B27^2</f>
        <v>0.9604</v>
      </c>
      <c r="E27" s="6" t="n">
        <f aca="false">D27/2</f>
        <v>0.4802</v>
      </c>
      <c r="F27" s="20" t="n">
        <v>0.955</v>
      </c>
      <c r="G27" s="20" t="n">
        <v>6</v>
      </c>
      <c r="H27" s="6" t="n">
        <f aca="false">1 - BINOMDIST(4-1, 6, F27, TRUE())</f>
        <v>0.998355468150156</v>
      </c>
      <c r="I27" s="6" t="n">
        <f aca="false">H27/6</f>
        <v>0.166392578025026</v>
      </c>
      <c r="J27" s="20" t="n">
        <v>0.88</v>
      </c>
      <c r="K27" s="20" t="n">
        <v>10</v>
      </c>
      <c r="L27" s="6" t="n">
        <f aca="false">1 - BINOMDIST(8-1, 10, J27, TRUE())</f>
        <v>0.891318206278025</v>
      </c>
      <c r="M27" s="6" t="n">
        <f aca="false">L27/10</f>
        <v>0.0891318206278025</v>
      </c>
      <c r="N27" s="6" t="n">
        <f aca="false">D27*H27*L27</f>
        <v>0.854614249857516</v>
      </c>
      <c r="O27" s="6" t="n">
        <f aca="false">E27*I27*M27</f>
        <v>0.0071217854154793</v>
      </c>
      <c r="Q27" s="3"/>
      <c r="R27" s="20" t="n">
        <v>5</v>
      </c>
      <c r="S27" s="20" t="n">
        <v>0.98</v>
      </c>
      <c r="T27" s="20" t="n">
        <v>2</v>
      </c>
      <c r="U27" s="45" t="n">
        <f aca="false">S27^2</f>
        <v>0.9604</v>
      </c>
      <c r="V27" s="45" t="n">
        <f aca="false">U27/2</f>
        <v>0.4802</v>
      </c>
      <c r="W27" s="20" t="n">
        <v>0.955</v>
      </c>
      <c r="X27" s="20" t="n">
        <v>6</v>
      </c>
      <c r="Y27" s="45" t="n">
        <f aca="false">1 - BINOMDIST(4-1, 6, W27, TRUE())</f>
        <v>0.998355468150156</v>
      </c>
      <c r="Z27" s="45" t="n">
        <f aca="false">Y27/6</f>
        <v>0.166392578025026</v>
      </c>
      <c r="AA27" s="20" t="n">
        <v>0.88</v>
      </c>
      <c r="AB27" s="20" t="n">
        <v>10</v>
      </c>
      <c r="AC27" s="45" t="n">
        <f aca="false">1 - BINOMDIST(8-1, 10, AA27, TRUE())</f>
        <v>0.891318206278025</v>
      </c>
      <c r="AD27" s="47" t="n">
        <f aca="false">AC27/10</f>
        <v>0.0891318206278025</v>
      </c>
      <c r="AE27" s="45" t="n">
        <f aca="false">U27*Y27*AC27</f>
        <v>0.854614249857516</v>
      </c>
      <c r="AF27" s="45" t="n">
        <f aca="false">V27*Z27*AD27</f>
        <v>0.0071217854154793</v>
      </c>
      <c r="AG27" s="3"/>
    </row>
    <row r="28" customFormat="false" ht="15" hidden="false" customHeight="false" outlineLevel="0" collapsed="false">
      <c r="A28" s="20" t="n">
        <v>6</v>
      </c>
      <c r="B28" s="20" t="n">
        <v>0.98</v>
      </c>
      <c r="C28" s="20" t="n">
        <v>2</v>
      </c>
      <c r="D28" s="6" t="n">
        <f aca="false">B28^2</f>
        <v>0.9604</v>
      </c>
      <c r="E28" s="6" t="n">
        <f aca="false">D28/2</f>
        <v>0.4802</v>
      </c>
      <c r="F28" s="20" t="n">
        <v>0.955</v>
      </c>
      <c r="G28" s="20" t="n">
        <v>8</v>
      </c>
      <c r="H28" s="6" t="n">
        <f aca="false">1 - BINOMDIST(4-1, 8, F28, TRUE())</f>
        <v>0.999990784700383</v>
      </c>
      <c r="I28" s="6" t="n">
        <f aca="false">H28/8</f>
        <v>0.124998848087548</v>
      </c>
      <c r="J28" s="20" t="n">
        <v>0.88</v>
      </c>
      <c r="K28" s="20" t="n">
        <v>16</v>
      </c>
      <c r="L28" s="6" t="n">
        <f aca="false">1 - BINOMDIST(8-1, 16, J28, TRUE())</f>
        <v>0.999973392643239</v>
      </c>
      <c r="M28" s="6" t="n">
        <f aca="false">L28/16</f>
        <v>0.0624983370402025</v>
      </c>
      <c r="N28" s="6" t="n">
        <f aca="false">D28*H28*L28</f>
        <v>0.960365596156299</v>
      </c>
      <c r="O28" s="6" t="n">
        <f aca="false">E28*I28*M28</f>
        <v>0.00375142810998554</v>
      </c>
      <c r="Q28" s="3"/>
      <c r="R28" s="20" t="n">
        <v>6</v>
      </c>
      <c r="S28" s="20" t="n">
        <v>0.98</v>
      </c>
      <c r="T28" s="20" t="n">
        <v>2</v>
      </c>
      <c r="U28" s="45" t="n">
        <f aca="false">S28^2</f>
        <v>0.9604</v>
      </c>
      <c r="V28" s="45" t="n">
        <f aca="false">U28/2</f>
        <v>0.4802</v>
      </c>
      <c r="W28" s="20" t="n">
        <v>0.955</v>
      </c>
      <c r="X28" s="20" t="n">
        <v>8</v>
      </c>
      <c r="Y28" s="47" t="n">
        <f aca="false">1 - BINOMDIST(4-1, 8, W28, TRUE())</f>
        <v>0.999990784700383</v>
      </c>
      <c r="Z28" s="45" t="n">
        <f aca="false">Y28/8</f>
        <v>0.124998848087548</v>
      </c>
      <c r="AA28" s="20" t="n">
        <v>0.88</v>
      </c>
      <c r="AB28" s="20" t="n">
        <v>16</v>
      </c>
      <c r="AC28" s="47" t="n">
        <f aca="false">1 - BINOMDIST(8-1, 16, AA28, TRUE())</f>
        <v>0.999973392643239</v>
      </c>
      <c r="AD28" s="45" t="n">
        <f aca="false">AC28/16</f>
        <v>0.0624983370402025</v>
      </c>
      <c r="AE28" s="47" t="n">
        <f aca="false">U28*Y28*AC28</f>
        <v>0.960365596156299</v>
      </c>
      <c r="AF28" s="45" t="n">
        <f aca="false">V28*Z28*AD28</f>
        <v>0.00375142810998554</v>
      </c>
      <c r="AG28" s="3"/>
    </row>
    <row r="29" customFormat="false" ht="15" hidden="false" customHeight="true" outlineLevel="0" collapsed="false"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1" customFormat="false" ht="15" hidden="false" customHeight="true" outlineLevel="0" collapsed="false">
      <c r="A31" s="30" t="s">
        <v>36</v>
      </c>
      <c r="B31" s="30" t="s">
        <v>37</v>
      </c>
      <c r="C31" s="30" t="s">
        <v>38</v>
      </c>
      <c r="D31" s="30" t="s">
        <v>39</v>
      </c>
      <c r="E31" s="30" t="s">
        <v>40</v>
      </c>
      <c r="F31" s="30" t="s">
        <v>41</v>
      </c>
      <c r="G31" s="30" t="s">
        <v>42</v>
      </c>
      <c r="H31" s="30" t="s">
        <v>43</v>
      </c>
      <c r="I31" s="30" t="s">
        <v>44</v>
      </c>
      <c r="J31" s="30" t="s">
        <v>45</v>
      </c>
      <c r="K31" s="30" t="s">
        <v>46</v>
      </c>
      <c r="L31" s="30" t="s">
        <v>47</v>
      </c>
      <c r="M31" s="30" t="s">
        <v>48</v>
      </c>
      <c r="N31" s="30" t="s">
        <v>49</v>
      </c>
    </row>
    <row r="32" customFormat="false" ht="15" hidden="false" customHeight="true" outlineLevel="0" collapsed="false">
      <c r="A32" s="31" t="n">
        <v>1</v>
      </c>
      <c r="B32" s="31" t="n">
        <v>0.98</v>
      </c>
      <c r="C32" s="31" t="n">
        <v>0.98</v>
      </c>
      <c r="D32" s="31" t="n">
        <v>0.98</v>
      </c>
      <c r="E32" s="31" t="n">
        <v>6</v>
      </c>
      <c r="F32" s="31" t="n">
        <v>0.965</v>
      </c>
      <c r="G32" s="31" t="n">
        <v>0.8075</v>
      </c>
      <c r="H32" s="31" t="n">
        <v>0.1346</v>
      </c>
      <c r="I32" s="31" t="n">
        <v>4</v>
      </c>
      <c r="J32" s="31" t="n">
        <v>0.85</v>
      </c>
      <c r="K32" s="31" t="n">
        <v>0.522</v>
      </c>
      <c r="L32" s="31" t="n">
        <v>0.1305</v>
      </c>
      <c r="M32" s="31" t="n">
        <v>0.4131</v>
      </c>
      <c r="N32" s="31" t="n">
        <v>0.0172</v>
      </c>
    </row>
    <row r="33" customFormat="false" ht="15" hidden="false" customHeight="true" outlineLevel="0" collapsed="false">
      <c r="A33" s="31" t="n">
        <v>2</v>
      </c>
      <c r="B33" s="31"/>
      <c r="C33" s="31" t="n">
        <v>0.9996</v>
      </c>
      <c r="D33" s="31" t="n">
        <v>0.4998</v>
      </c>
      <c r="E33" s="31" t="n">
        <v>12</v>
      </c>
      <c r="F33" s="31"/>
      <c r="G33" s="31" t="n">
        <v>0.963</v>
      </c>
      <c r="H33" s="31" t="n">
        <v>0.0803</v>
      </c>
      <c r="I33" s="31" t="n">
        <v>8</v>
      </c>
      <c r="J33" s="31"/>
      <c r="K33" s="31" t="n">
        <v>0.7715</v>
      </c>
      <c r="L33" s="31" t="n">
        <v>0.0964</v>
      </c>
      <c r="M33" s="31" t="n">
        <v>0.7426</v>
      </c>
      <c r="N33" s="31" t="n">
        <v>0.0039</v>
      </c>
    </row>
    <row r="34" customFormat="false" ht="15" hidden="false" customHeight="true" outlineLevel="0" collapsed="false">
      <c r="A34" s="31" t="n">
        <v>3</v>
      </c>
      <c r="B34" s="31"/>
      <c r="C34" s="31" t="n">
        <v>0.9999</v>
      </c>
      <c r="D34" s="31" t="n">
        <v>0.7426</v>
      </c>
      <c r="E34" s="31" t="n">
        <v>18</v>
      </c>
      <c r="F34" s="31"/>
      <c r="G34" s="31" t="n">
        <v>0.993</v>
      </c>
      <c r="H34" s="31" t="n">
        <v>0.0552</v>
      </c>
      <c r="I34" s="31" t="n">
        <v>12</v>
      </c>
      <c r="J34" s="31"/>
      <c r="K34" s="31" t="n">
        <v>0.8907</v>
      </c>
      <c r="L34" s="31" t="n">
        <v>0.0742</v>
      </c>
      <c r="M34" s="31" t="n">
        <v>0.8844</v>
      </c>
      <c r="N34" s="31" t="n">
        <v>0.0014</v>
      </c>
    </row>
    <row r="35" customFormat="false" ht="15" hidden="false" customHeight="true" outlineLevel="0" collapsed="false">
      <c r="A35" s="31" t="n">
        <v>2</v>
      </c>
      <c r="B35" s="31"/>
      <c r="C35" s="31" t="n">
        <v>0.9604</v>
      </c>
      <c r="D35" s="32" t="s">
        <v>50</v>
      </c>
      <c r="E35" s="31" t="n">
        <v>7</v>
      </c>
      <c r="F35" s="31"/>
      <c r="G35" s="31" t="n">
        <v>0.9771</v>
      </c>
      <c r="H35" s="32" t="n">
        <v>0.1396</v>
      </c>
      <c r="I35" s="31" t="n">
        <v>5</v>
      </c>
      <c r="J35" s="31"/>
      <c r="K35" s="31" t="n">
        <v>0.8352</v>
      </c>
      <c r="L35" s="32" t="n">
        <v>0.167</v>
      </c>
      <c r="M35" s="31" t="n">
        <v>0.7838</v>
      </c>
      <c r="N35" s="32" t="s">
        <v>51</v>
      </c>
    </row>
    <row r="36" customFormat="false" ht="15" hidden="false" customHeight="true" outlineLevel="0" collapsed="false">
      <c r="A36" s="31" t="n">
        <v>2</v>
      </c>
      <c r="B36" s="31"/>
      <c r="C36" s="31" t="n">
        <v>0.9604</v>
      </c>
      <c r="D36" s="31" t="s">
        <v>50</v>
      </c>
      <c r="E36" s="31" t="n">
        <v>8</v>
      </c>
      <c r="F36" s="31"/>
      <c r="G36" s="31" t="n">
        <v>0.9979</v>
      </c>
      <c r="H36" s="31" t="n">
        <v>0.1247</v>
      </c>
      <c r="I36" s="31" t="n">
        <v>6</v>
      </c>
      <c r="J36" s="31"/>
      <c r="K36" s="31" t="n">
        <v>0.9527</v>
      </c>
      <c r="L36" s="31" t="n">
        <v>0.1588</v>
      </c>
      <c r="M36" s="31" t="n">
        <v>0.913</v>
      </c>
      <c r="N36" s="31" t="s">
        <v>52</v>
      </c>
    </row>
    <row r="37" customFormat="false" ht="15" hidden="false" customHeight="true" outlineLevel="0" collapsed="false">
      <c r="A37" s="31" t="n">
        <v>2</v>
      </c>
      <c r="B37" s="31"/>
      <c r="C37" s="33" t="n">
        <v>0.9604</v>
      </c>
      <c r="D37" s="31" t="s">
        <v>50</v>
      </c>
      <c r="E37" s="31" t="n">
        <v>12</v>
      </c>
      <c r="F37" s="31"/>
      <c r="G37" s="33" t="n">
        <v>0.9999</v>
      </c>
      <c r="H37" s="31" t="n">
        <v>0.0833</v>
      </c>
      <c r="I37" s="31" t="n">
        <v>8</v>
      </c>
      <c r="J37" s="31"/>
      <c r="K37" s="33" t="n">
        <v>0.9971</v>
      </c>
      <c r="L37" s="31" t="n">
        <v>0.1246</v>
      </c>
      <c r="M37" s="33" t="n">
        <v>0.9577</v>
      </c>
      <c r="N37" s="31" t="s">
        <v>53</v>
      </c>
    </row>
    <row r="38" customFormat="false" ht="15" hidden="false" customHeight="true" outlineLevel="0" collapsed="false">
      <c r="D38" s="1" t="n">
        <f aca="false">C33/2</f>
        <v>0.4998</v>
      </c>
      <c r="AF38" s="3"/>
      <c r="AG38" s="3"/>
      <c r="AH38" s="3"/>
      <c r="AI38" s="3"/>
      <c r="AJ38" s="3"/>
      <c r="AK38" s="3"/>
      <c r="AL38" s="3"/>
    </row>
    <row r="39" customFormat="false" ht="15" hidden="false" customHeight="false" outlineLevel="0" collapsed="false">
      <c r="AF39" s="3"/>
      <c r="AG39" s="34" t="s">
        <v>18</v>
      </c>
      <c r="AH39" s="34"/>
      <c r="AI39" s="34"/>
      <c r="AJ39" s="34"/>
      <c r="AK39" s="34"/>
      <c r="AL39" s="25"/>
    </row>
    <row r="40" customFormat="false" ht="25" hidden="false" customHeight="false" outlineLevel="0" collapsed="false">
      <c r="AF40" s="3"/>
      <c r="AG40" s="35" t="s">
        <v>12</v>
      </c>
      <c r="AH40" s="35" t="s">
        <v>13</v>
      </c>
      <c r="AI40" s="35" t="s">
        <v>14</v>
      </c>
      <c r="AJ40" s="35" t="s">
        <v>15</v>
      </c>
      <c r="AK40" s="36" t="s">
        <v>54</v>
      </c>
      <c r="AL40" s="25"/>
    </row>
    <row r="41" customFormat="false" ht="15" hidden="false" customHeight="true" outlineLevel="0" collapsed="false">
      <c r="AF41" s="3"/>
      <c r="AG41" s="35" t="n">
        <v>0.88</v>
      </c>
      <c r="AH41" s="37" t="n">
        <v>9</v>
      </c>
      <c r="AI41" s="35" t="n">
        <f aca="false">1 - BINOMDIST(8-1, AH41, AG41, TRUE())</f>
        <v>0.704883668618838</v>
      </c>
      <c r="AJ41" s="35" t="n">
        <f aca="false">AI41/AH41</f>
        <v>0.0783204076243153</v>
      </c>
      <c r="AK41" s="37" t="n">
        <v>1</v>
      </c>
      <c r="AL41" s="38"/>
    </row>
    <row r="42" customFormat="false" ht="15" hidden="false" customHeight="true" outlineLevel="0" collapsed="false">
      <c r="AF42" s="3"/>
      <c r="AG42" s="35" t="n">
        <v>0.88</v>
      </c>
      <c r="AH42" s="37" t="n">
        <v>10</v>
      </c>
      <c r="AI42" s="35" t="n">
        <f aca="false">1 - BINOMDIST(8-1, AH42, AG42, TRUE())</f>
        <v>0.891318206278025</v>
      </c>
      <c r="AJ42" s="35" t="n">
        <f aca="false">AI42/AH42</f>
        <v>0.0891318206278025</v>
      </c>
      <c r="AK42" s="37" t="n">
        <v>2</v>
      </c>
      <c r="AL42" s="38"/>
    </row>
    <row r="43" customFormat="false" ht="15" hidden="false" customHeight="true" outlineLevel="0" collapsed="false">
      <c r="AG43" s="35" t="n">
        <v>0.88</v>
      </c>
      <c r="AH43" s="37" t="n">
        <v>11</v>
      </c>
      <c r="AI43" s="35" t="n">
        <f aca="false">1 - BINOMDIST(8-1, AH43, AG43, TRUE())</f>
        <v>0.965892021341699</v>
      </c>
      <c r="AJ43" s="35" t="n">
        <f aca="false">AI43/AH43</f>
        <v>0.0878083655765181</v>
      </c>
      <c r="AK43" s="37" t="n">
        <v>3</v>
      </c>
      <c r="AL43" s="38"/>
    </row>
    <row r="44" customFormat="false" ht="15" hidden="false" customHeight="true" outlineLevel="0" collapsed="false">
      <c r="AF44" s="3"/>
      <c r="AG44" s="3"/>
      <c r="AH44" s="3"/>
      <c r="AI44" s="3"/>
      <c r="AJ44" s="3"/>
      <c r="AK44" s="3"/>
      <c r="AL44" s="3"/>
    </row>
  </sheetData>
  <mergeCells count="10">
    <mergeCell ref="A6:H6"/>
    <mergeCell ref="A8:B8"/>
    <mergeCell ref="D8:E8"/>
    <mergeCell ref="H8:I8"/>
    <mergeCell ref="L8:M8"/>
    <mergeCell ref="A9:B9"/>
    <mergeCell ref="D9:E9"/>
    <mergeCell ref="H9:I9"/>
    <mergeCell ref="L9:M9"/>
    <mergeCell ref="AG39:AK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2025-09-26T11:29:10Z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