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USTOM\Desktop\4curs\ВВК\lab3\"/>
    </mc:Choice>
  </mc:AlternateContent>
  <bookViews>
    <workbookView xWindow="0" yWindow="0" windowWidth="28800" windowHeight="12480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1" l="1"/>
  <c r="K30" i="1"/>
  <c r="K31" i="1"/>
  <c r="K28" i="1"/>
  <c r="J28" i="1"/>
  <c r="J29" i="1"/>
  <c r="J30" i="1"/>
  <c r="J31" i="1"/>
  <c r="J21" i="1"/>
  <c r="E22" i="1"/>
  <c r="T22" i="1"/>
  <c r="T23" i="1"/>
  <c r="T24" i="1"/>
  <c r="T21" i="1"/>
  <c r="R22" i="1"/>
  <c r="S22" i="1" s="1"/>
  <c r="R23" i="1"/>
  <c r="S23" i="1" s="1"/>
  <c r="E23" i="1" s="1"/>
  <c r="E30" i="1" s="1"/>
  <c r="R21" i="1"/>
  <c r="M22" i="1"/>
  <c r="N22" i="1"/>
  <c r="O22" i="1"/>
  <c r="P22" i="1"/>
  <c r="Q22" i="1"/>
  <c r="M23" i="1"/>
  <c r="N23" i="1"/>
  <c r="O23" i="1"/>
  <c r="P23" i="1"/>
  <c r="Q23" i="1"/>
  <c r="M24" i="1"/>
  <c r="N24" i="1"/>
  <c r="O24" i="1"/>
  <c r="P24" i="1"/>
  <c r="Q24" i="1"/>
  <c r="N21" i="1"/>
  <c r="O21" i="1"/>
  <c r="P21" i="1"/>
  <c r="Q21" i="1"/>
  <c r="M21" i="1"/>
  <c r="L22" i="1"/>
  <c r="L23" i="1"/>
  <c r="L24" i="1"/>
  <c r="L21" i="1"/>
  <c r="E40" i="1" l="1"/>
  <c r="J48" i="1" s="1"/>
  <c r="E35" i="1"/>
  <c r="E45" i="1" s="1"/>
  <c r="L48" i="1" s="1"/>
  <c r="E29" i="1"/>
  <c r="B6" i="1"/>
  <c r="B8" i="1" s="1"/>
  <c r="E39" i="1" l="1"/>
  <c r="J47" i="1" s="1"/>
  <c r="E34" i="1"/>
  <c r="E44" i="1" s="1"/>
  <c r="L47" i="1" s="1"/>
  <c r="B13" i="1"/>
  <c r="B18" i="1" s="1"/>
  <c r="E18" i="1" s="1"/>
  <c r="B23" i="1"/>
  <c r="B11" i="1"/>
  <c r="B16" i="1" s="1"/>
  <c r="E16" i="1" s="1"/>
  <c r="B7" i="1"/>
  <c r="B9" i="1"/>
  <c r="B21" i="1"/>
  <c r="B12" i="1" l="1"/>
  <c r="B17" i="1" s="1"/>
  <c r="E17" i="1" s="1"/>
  <c r="B22" i="1"/>
  <c r="K21" i="1"/>
  <c r="S21" i="1"/>
  <c r="E21" i="1" s="1"/>
  <c r="E28" i="1" s="1"/>
  <c r="B14" i="1"/>
  <c r="B19" i="1" s="1"/>
  <c r="E19" i="1" s="1"/>
  <c r="G17" i="1" s="1"/>
  <c r="H17" i="1" s="1"/>
  <c r="B24" i="1"/>
  <c r="K23" i="1"/>
  <c r="J23" i="1"/>
  <c r="E38" i="1" l="1"/>
  <c r="J46" i="1" s="1"/>
  <c r="E33" i="1"/>
  <c r="K24" i="1"/>
  <c r="J24" i="1"/>
  <c r="K22" i="1"/>
  <c r="J22" i="1"/>
  <c r="R24" i="1"/>
  <c r="S24" i="1" s="1"/>
  <c r="E24" i="1" s="1"/>
  <c r="E26" i="1" l="1"/>
  <c r="E31" i="1"/>
  <c r="E43" i="1"/>
  <c r="L46" i="1" s="1"/>
  <c r="E41" i="1" l="1"/>
  <c r="J49" i="1" s="1"/>
  <c r="E52" i="1" s="1"/>
  <c r="E36" i="1"/>
  <c r="E48" i="1"/>
  <c r="E46" i="1" l="1"/>
  <c r="L49" i="1" s="1"/>
  <c r="E54" i="1" s="1"/>
  <c r="E50" i="1"/>
</calcChain>
</file>

<file path=xl/sharedStrings.xml><?xml version="1.0" encoding="utf-8"?>
<sst xmlns="http://schemas.openxmlformats.org/spreadsheetml/2006/main" count="71" uniqueCount="70">
  <si>
    <t>p[1,0]=</t>
  </si>
  <si>
    <t>p[1,2]=</t>
  </si>
  <si>
    <t>p[1,4]=</t>
  </si>
  <si>
    <t>p[1,3]=</t>
  </si>
  <si>
    <t>λ1=</t>
  </si>
  <si>
    <t>λ2=</t>
  </si>
  <si>
    <t>λ3=</t>
  </si>
  <si>
    <t>λ4=</t>
  </si>
  <si>
    <t>α1=</t>
  </si>
  <si>
    <t>α2=</t>
  </si>
  <si>
    <t>α3=</t>
  </si>
  <si>
    <t>α4=</t>
  </si>
  <si>
    <t>α1*V1</t>
  </si>
  <si>
    <t>α2*V2</t>
  </si>
  <si>
    <t>α3*V3</t>
  </si>
  <si>
    <t>α4*V4</t>
  </si>
  <si>
    <t>k4=</t>
  </si>
  <si>
    <t>k3=</t>
  </si>
  <si>
    <t>k2=</t>
  </si>
  <si>
    <t>k1=</t>
  </si>
  <si>
    <t>k1/α1*V1=</t>
  </si>
  <si>
    <t>k2/α2*V2=</t>
  </si>
  <si>
    <t>k3/α3*V3=</t>
  </si>
  <si>
    <t>k4/α4*V4=</t>
  </si>
  <si>
    <t>Ответ задание 12</t>
  </si>
  <si>
    <t>всп выч</t>
  </si>
  <si>
    <t>β1=</t>
  </si>
  <si>
    <t>β2=</t>
  </si>
  <si>
    <t>β3=</t>
  </si>
  <si>
    <t>β4=</t>
  </si>
  <si>
    <t>П01=</t>
  </si>
  <si>
    <t>П02=</t>
  </si>
  <si>
    <t>П03=</t>
  </si>
  <si>
    <t>П04=</t>
  </si>
  <si>
    <t>kj-1</t>
  </si>
  <si>
    <t>βj^kj</t>
  </si>
  <si>
    <t>kj!*(1-βj/kj)</t>
  </si>
  <si>
    <t>Bj^Mj/Mj!</t>
  </si>
  <si>
    <t>сумма</t>
  </si>
  <si>
    <t>П0 через ебанину</t>
  </si>
  <si>
    <t>П0 при k=1</t>
  </si>
  <si>
    <t>П0общ=</t>
  </si>
  <si>
    <t>v1=</t>
  </si>
  <si>
    <t>v2=</t>
  </si>
  <si>
    <t>v3=</t>
  </si>
  <si>
    <t>v4=</t>
  </si>
  <si>
    <t>λ0=</t>
  </si>
  <si>
    <t>L4=</t>
  </si>
  <si>
    <t>L3=</t>
  </si>
  <si>
    <t>L2=</t>
  </si>
  <si>
    <t>L1=</t>
  </si>
  <si>
    <t>βj^(kj+1)</t>
  </si>
  <si>
    <t>m1=</t>
  </si>
  <si>
    <t>m2=</t>
  </si>
  <si>
    <t>m3=</t>
  </si>
  <si>
    <t>m4=</t>
  </si>
  <si>
    <t>W1=</t>
  </si>
  <si>
    <t>W2=</t>
  </si>
  <si>
    <t>W3=</t>
  </si>
  <si>
    <t>W4=</t>
  </si>
  <si>
    <t>U1=</t>
  </si>
  <si>
    <t>U2=</t>
  </si>
  <si>
    <t>U3=</t>
  </si>
  <si>
    <t>U4=</t>
  </si>
  <si>
    <t>L=</t>
  </si>
  <si>
    <t>m=</t>
  </si>
  <si>
    <t>W=</t>
  </si>
  <si>
    <t>αj*Wj</t>
  </si>
  <si>
    <t>αj*Uj</t>
  </si>
  <si>
    <t>U=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</si>
</sst>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000000"/>
    <numFmt numFmtId="166" formatCode="0.000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0" borderId="1" xfId="0" applyFont="1" applyBorder="1"/>
    <xf numFmtId="0" fontId="0" fillId="0" borderId="0" xfId="0" applyBorder="1"/>
    <xf numFmtId="0" fontId="0" fillId="0" borderId="0" xfId="0" applyFont="1" applyBorder="1"/>
    <xf numFmtId="165" fontId="0" fillId="0" borderId="0" xfId="0" applyNumberFormat="1" applyBorder="1"/>
    <xf numFmtId="165" fontId="0" fillId="0" borderId="0" xfId="0" applyNumberFormat="1"/>
    <xf numFmtId="165" fontId="0" fillId="0" borderId="1" xfId="0" applyNumberFormat="1" applyBorder="1"/>
    <xf numFmtId="165" fontId="0" fillId="0" borderId="1" xfId="0" applyNumberFormat="1" applyFill="1" applyBorder="1"/>
    <xf numFmtId="166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abSelected="1" topLeftCell="A10" workbookViewId="0">
      <selection activeCell="L48" sqref="L48"/>
    </sheetView>
  </sheetViews>
  <sheetFormatPr defaultRowHeight="15" x14ac:dyDescent="0.25"/>
  <cols>
    <col min="1" max="1" width="7.140625" bestFit="1" customWidth="1"/>
    <col min="2" max="2" width="12" bestFit="1" customWidth="1"/>
    <col min="3" max="3" width="7.5703125" bestFit="1" customWidth="1"/>
    <col min="4" max="4" width="10.42578125" bestFit="1" customWidth="1"/>
    <col min="5" max="5" width="12.5703125" bestFit="1" customWidth="1"/>
    <col min="6" max="6" width="4" bestFit="1" customWidth="1"/>
    <col min="7" max="7" width="16.7109375" bestFit="1" customWidth="1"/>
    <col min="8" max="8" width="22.5703125" bestFit="1" customWidth="1"/>
    <col min="10" max="11" width="12.5703125" bestFit="1" customWidth="1"/>
    <col min="14" max="20" width="12.5703125" bestFit="1" customWidth="1"/>
  </cols>
  <sheetData>
    <row r="1" spans="1:8" x14ac:dyDescent="0.25">
      <c r="A1" s="2" t="s">
        <v>0</v>
      </c>
      <c r="B1" s="3">
        <v>0.27</v>
      </c>
      <c r="C1" s="2" t="s">
        <v>42</v>
      </c>
      <c r="D1" s="3">
        <v>0.43</v>
      </c>
      <c r="F1" s="2" t="s">
        <v>19</v>
      </c>
      <c r="G1" s="3">
        <v>2</v>
      </c>
    </row>
    <row r="2" spans="1:8" x14ac:dyDescent="0.25">
      <c r="A2" s="2" t="s">
        <v>1</v>
      </c>
      <c r="B2" s="3">
        <v>0.23</v>
      </c>
      <c r="C2" s="2" t="s">
        <v>43</v>
      </c>
      <c r="D2" s="3">
        <v>0.2</v>
      </c>
      <c r="F2" s="2" t="s">
        <v>18</v>
      </c>
      <c r="G2" s="3">
        <v>1</v>
      </c>
    </row>
    <row r="3" spans="1:8" x14ac:dyDescent="0.25">
      <c r="A3" s="2" t="s">
        <v>3</v>
      </c>
      <c r="B3" s="3">
        <v>0.27</v>
      </c>
      <c r="C3" s="2" t="s">
        <v>44</v>
      </c>
      <c r="D3" s="3">
        <v>0.67</v>
      </c>
      <c r="F3" s="2" t="s">
        <v>17</v>
      </c>
      <c r="G3" s="3">
        <v>2</v>
      </c>
    </row>
    <row r="4" spans="1:8" x14ac:dyDescent="0.25">
      <c r="A4" s="2" t="s">
        <v>2</v>
      </c>
      <c r="B4" s="3">
        <v>0.23</v>
      </c>
      <c r="C4" s="2" t="s">
        <v>45</v>
      </c>
      <c r="D4" s="3">
        <v>0.55000000000000004</v>
      </c>
      <c r="F4" s="2" t="s">
        <v>16</v>
      </c>
      <c r="G4" s="3">
        <v>2</v>
      </c>
    </row>
    <row r="5" spans="1:8" x14ac:dyDescent="0.25">
      <c r="A5" s="2" t="s">
        <v>46</v>
      </c>
      <c r="B5" s="3">
        <v>0.1</v>
      </c>
    </row>
    <row r="6" spans="1:8" x14ac:dyDescent="0.25">
      <c r="A6" s="2" t="s">
        <v>4</v>
      </c>
      <c r="B6" s="11">
        <f>$B$5/B1</f>
        <v>0.37037037037037035</v>
      </c>
    </row>
    <row r="7" spans="1:8" x14ac:dyDescent="0.25">
      <c r="A7" s="2" t="s">
        <v>5</v>
      </c>
      <c r="B7" s="11">
        <f>B6*B2</f>
        <v>8.5185185185185183E-2</v>
      </c>
    </row>
    <row r="8" spans="1:8" x14ac:dyDescent="0.25">
      <c r="A8" s="2" t="s">
        <v>6</v>
      </c>
      <c r="B8" s="11">
        <f>B6*B3</f>
        <v>0.1</v>
      </c>
    </row>
    <row r="9" spans="1:8" x14ac:dyDescent="0.25">
      <c r="A9" s="2" t="s">
        <v>7</v>
      </c>
      <c r="B9" s="11">
        <f>B6*B4</f>
        <v>8.5185185185185183E-2</v>
      </c>
    </row>
    <row r="10" spans="1:8" x14ac:dyDescent="0.25">
      <c r="B10" s="1"/>
    </row>
    <row r="11" spans="1:8" x14ac:dyDescent="0.25">
      <c r="A11" s="4" t="s">
        <v>8</v>
      </c>
      <c r="B11" s="2">
        <f>B6/B$5</f>
        <v>3.7037037037037033</v>
      </c>
    </row>
    <row r="12" spans="1:8" x14ac:dyDescent="0.25">
      <c r="A12" s="4" t="s">
        <v>9</v>
      </c>
      <c r="B12" s="2">
        <f t="shared" ref="B12:B14" si="0">B7/B$5</f>
        <v>0.85185185185185175</v>
      </c>
    </row>
    <row r="13" spans="1:8" x14ac:dyDescent="0.25">
      <c r="A13" s="4" t="s">
        <v>10</v>
      </c>
      <c r="B13" s="2">
        <f t="shared" si="0"/>
        <v>1</v>
      </c>
    </row>
    <row r="14" spans="1:8" x14ac:dyDescent="0.25">
      <c r="A14" s="4" t="s">
        <v>11</v>
      </c>
      <c r="B14" s="2">
        <f t="shared" si="0"/>
        <v>0.85185185185185175</v>
      </c>
    </row>
    <row r="15" spans="1:8" x14ac:dyDescent="0.25">
      <c r="D15" s="12" t="s">
        <v>25</v>
      </c>
      <c r="E15" s="12"/>
    </row>
    <row r="16" spans="1:8" x14ac:dyDescent="0.25">
      <c r="A16" s="4" t="s">
        <v>12</v>
      </c>
      <c r="B16" s="2">
        <f>B11*D1</f>
        <v>1.5925925925925923</v>
      </c>
      <c r="D16" s="4" t="s">
        <v>20</v>
      </c>
      <c r="E16" s="2">
        <f>G1/B16</f>
        <v>1.2558139534883723</v>
      </c>
      <c r="G16" s="2" t="s">
        <v>25</v>
      </c>
      <c r="H16" s="2" t="s">
        <v>24</v>
      </c>
    </row>
    <row r="17" spans="1:20" x14ac:dyDescent="0.25">
      <c r="A17" s="4" t="s">
        <v>13</v>
      </c>
      <c r="B17" s="2">
        <f t="shared" ref="B17:B19" si="1">B12*D2</f>
        <v>0.17037037037037037</v>
      </c>
      <c r="D17" s="4" t="s">
        <v>21</v>
      </c>
      <c r="E17" s="2">
        <f t="shared" ref="E17:E19" si="2">G2/B17</f>
        <v>5.8695652173913047</v>
      </c>
      <c r="G17" s="2">
        <f>MIN((E16:E19))</f>
        <v>1.2558139534883723</v>
      </c>
      <c r="H17" s="2" t="str">
        <f>IF(B5&gt;G17,"net","стац режим существует")</f>
        <v>стац режим существует</v>
      </c>
    </row>
    <row r="18" spans="1:20" x14ac:dyDescent="0.25">
      <c r="A18" s="4" t="s">
        <v>14</v>
      </c>
      <c r="B18" s="2">
        <f t="shared" si="1"/>
        <v>0.67</v>
      </c>
      <c r="D18" s="4" t="s">
        <v>22</v>
      </c>
      <c r="E18" s="2">
        <f t="shared" si="2"/>
        <v>2.9850746268656714</v>
      </c>
    </row>
    <row r="19" spans="1:20" x14ac:dyDescent="0.25">
      <c r="A19" s="4" t="s">
        <v>15</v>
      </c>
      <c r="B19" s="2">
        <f t="shared" si="1"/>
        <v>0.4685185185185185</v>
      </c>
      <c r="D19" s="4" t="s">
        <v>23</v>
      </c>
      <c r="E19" s="2">
        <f t="shared" si="2"/>
        <v>4.2687747035573125</v>
      </c>
      <c r="M19" s="13" t="s">
        <v>37</v>
      </c>
      <c r="N19" s="13"/>
      <c r="O19" s="13"/>
      <c r="P19" s="13"/>
      <c r="Q19" s="13"/>
    </row>
    <row r="20" spans="1:20" x14ac:dyDescent="0.25">
      <c r="J20" s="6" t="s">
        <v>35</v>
      </c>
      <c r="K20" s="5" t="s">
        <v>36</v>
      </c>
      <c r="L20" t="s">
        <v>34</v>
      </c>
      <c r="M20">
        <v>0</v>
      </c>
      <c r="N20">
        <v>1</v>
      </c>
      <c r="O20">
        <v>2</v>
      </c>
      <c r="P20">
        <v>3</v>
      </c>
      <c r="Q20">
        <v>4</v>
      </c>
      <c r="R20" t="s">
        <v>38</v>
      </c>
      <c r="S20" t="s">
        <v>39</v>
      </c>
      <c r="T20" t="s">
        <v>40</v>
      </c>
    </row>
    <row r="21" spans="1:20" x14ac:dyDescent="0.25">
      <c r="A21" s="4" t="s">
        <v>26</v>
      </c>
      <c r="B21" s="2">
        <f>B6*D1</f>
        <v>0.15925925925925924</v>
      </c>
      <c r="D21" s="2" t="s">
        <v>30</v>
      </c>
      <c r="E21" s="9">
        <f>IF(G1=1,T21,S21)</f>
        <v>0.85248713550600341</v>
      </c>
      <c r="I21" s="5"/>
      <c r="J21" s="7">
        <f>POWER(B21,G1)</f>
        <v>2.536351165980795E-2</v>
      </c>
      <c r="K21" s="7">
        <f>FACT(G1)*(1-B21/G1)</f>
        <v>1.8407407407407408</v>
      </c>
      <c r="L21">
        <f>G1-1</f>
        <v>1</v>
      </c>
      <c r="M21">
        <f>POWER($B21,M$20)/FACT(M$20)</f>
        <v>1</v>
      </c>
      <c r="N21" s="8">
        <f t="shared" ref="N21:Q24" si="3">POWER($B21,N$20)/FACT(N$20)</f>
        <v>0.15925925925925924</v>
      </c>
      <c r="O21" s="8">
        <f t="shared" si="3"/>
        <v>1.2681755829903975E-2</v>
      </c>
      <c r="P21" s="8">
        <f t="shared" si="3"/>
        <v>6.7322901319243316E-4</v>
      </c>
      <c r="Q21" s="8">
        <f t="shared" si="3"/>
        <v>2.6804488488217242E-5</v>
      </c>
      <c r="R21" s="8">
        <f>SUM(M21:INDEX(M21:Z21,1,G1))</f>
        <v>1.1592592592592592</v>
      </c>
      <c r="S21" s="8">
        <f>POWER(J21/K21+R21,-1)</f>
        <v>0.85248713550600341</v>
      </c>
      <c r="T21" s="8">
        <f>1-B21</f>
        <v>0.84074074074074079</v>
      </c>
    </row>
    <row r="22" spans="1:20" x14ac:dyDescent="0.25">
      <c r="A22" s="4" t="s">
        <v>27</v>
      </c>
      <c r="B22" s="2">
        <f t="shared" ref="B22:B24" si="4">B7*D2</f>
        <v>1.7037037037037038E-2</v>
      </c>
      <c r="D22" s="2" t="s">
        <v>31</v>
      </c>
      <c r="E22" s="9">
        <f t="shared" ref="E22:E24" si="5">IF(G2=1,T22,S22)</f>
        <v>0.98296296296296293</v>
      </c>
      <c r="I22" s="5"/>
      <c r="J22" s="7">
        <f t="shared" ref="J22:J24" si="6">POWER(B22,G2)</f>
        <v>1.7037037037037038E-2</v>
      </c>
      <c r="K22" s="7">
        <f t="shared" ref="K22:K24" si="7">FACT(G2)*(1-B22/G2)</f>
        <v>0.98296296296296293</v>
      </c>
      <c r="L22">
        <f t="shared" ref="L22:L24" si="8">G2-1</f>
        <v>0</v>
      </c>
      <c r="M22">
        <f t="shared" ref="M22:M24" si="9">POWER($B22,M$20)/FACT(M$20)</f>
        <v>1</v>
      </c>
      <c r="N22" s="8">
        <f t="shared" si="3"/>
        <v>1.7037037037037038E-2</v>
      </c>
      <c r="O22" s="8">
        <f t="shared" si="3"/>
        <v>1.4513031550068589E-4</v>
      </c>
      <c r="P22" s="8">
        <f t="shared" si="3"/>
        <v>8.2419685346068545E-7</v>
      </c>
      <c r="Q22" s="8">
        <f t="shared" si="3"/>
        <v>3.5104680795547716E-9</v>
      </c>
      <c r="R22" s="8">
        <f>SUM(M22:INDEX(M22:Z22,1,G2))</f>
        <v>1</v>
      </c>
      <c r="S22" s="8">
        <f t="shared" ref="S22:S23" si="10">POWER(J22/K22+R22,-1)</f>
        <v>0.98296296296296282</v>
      </c>
      <c r="T22" s="8">
        <f t="shared" ref="T22:T24" si="11">1-B22</f>
        <v>0.98296296296296293</v>
      </c>
    </row>
    <row r="23" spans="1:20" x14ac:dyDescent="0.25">
      <c r="A23" s="4" t="s">
        <v>28</v>
      </c>
      <c r="B23" s="2">
        <f t="shared" si="4"/>
        <v>6.7000000000000004E-2</v>
      </c>
      <c r="D23" s="2" t="s">
        <v>32</v>
      </c>
      <c r="E23" s="9">
        <f t="shared" si="5"/>
        <v>0.93517174649250123</v>
      </c>
      <c r="I23" s="5"/>
      <c r="J23" s="7">
        <f t="shared" si="6"/>
        <v>4.4890000000000008E-3</v>
      </c>
      <c r="K23" s="7">
        <f t="shared" si="7"/>
        <v>1.9330000000000001</v>
      </c>
      <c r="L23">
        <f t="shared" si="8"/>
        <v>1</v>
      </c>
      <c r="M23">
        <f t="shared" si="9"/>
        <v>1</v>
      </c>
      <c r="N23" s="8">
        <f t="shared" si="3"/>
        <v>6.7000000000000004E-2</v>
      </c>
      <c r="O23" s="8">
        <f t="shared" si="3"/>
        <v>2.2445000000000004E-3</v>
      </c>
      <c r="P23" s="8">
        <f t="shared" si="3"/>
        <v>5.0127166666666677E-5</v>
      </c>
      <c r="Q23" s="8">
        <f t="shared" si="3"/>
        <v>8.3963004166666702E-7</v>
      </c>
      <c r="R23" s="8">
        <f>SUM(M23:INDEX(M23:Z23,1,G3))</f>
        <v>1.0669999999999999</v>
      </c>
      <c r="S23" s="8">
        <f t="shared" si="10"/>
        <v>0.93517174649250123</v>
      </c>
      <c r="T23" s="8">
        <f t="shared" si="11"/>
        <v>0.93300000000000005</v>
      </c>
    </row>
    <row r="24" spans="1:20" x14ac:dyDescent="0.25">
      <c r="A24" s="4" t="s">
        <v>29</v>
      </c>
      <c r="B24" s="2">
        <f t="shared" si="4"/>
        <v>4.6851851851851853E-2</v>
      </c>
      <c r="D24" s="2" t="s">
        <v>33</v>
      </c>
      <c r="E24" s="9">
        <f t="shared" si="5"/>
        <v>0.95422057359992762</v>
      </c>
      <c r="I24" s="5"/>
      <c r="J24" s="7">
        <f t="shared" si="6"/>
        <v>2.1950960219478738E-3</v>
      </c>
      <c r="K24" s="7">
        <f t="shared" si="7"/>
        <v>1.9531481481481481</v>
      </c>
      <c r="L24">
        <f t="shared" si="8"/>
        <v>1</v>
      </c>
      <c r="M24">
        <f t="shared" si="9"/>
        <v>1</v>
      </c>
      <c r="N24" s="8">
        <f t="shared" si="3"/>
        <v>4.6851851851851853E-2</v>
      </c>
      <c r="O24" s="8">
        <f t="shared" si="3"/>
        <v>1.0975480109739369E-3</v>
      </c>
      <c r="P24" s="8">
        <f t="shared" si="3"/>
        <v>1.7140718936815186E-5</v>
      </c>
      <c r="Q24" s="8">
        <f t="shared" si="3"/>
        <v>2.0076860606547418E-7</v>
      </c>
      <c r="R24" s="8">
        <f>SUM(M24:INDEX(M24:Z24,1,G4))</f>
        <v>1.0468518518518519</v>
      </c>
      <c r="S24" s="8">
        <f>POWER(J24/K24+R24,-1)</f>
        <v>0.95422057359992762</v>
      </c>
      <c r="T24" s="8">
        <f t="shared" si="11"/>
        <v>0.95314814814814819</v>
      </c>
    </row>
    <row r="26" spans="1:20" x14ac:dyDescent="0.25">
      <c r="D26" s="2" t="s">
        <v>41</v>
      </c>
      <c r="E26" s="10">
        <f>PRODUCT(E21:E24)</f>
        <v>0.74776501393148342</v>
      </c>
    </row>
    <row r="27" spans="1:20" x14ac:dyDescent="0.25">
      <c r="J27" t="s">
        <v>51</v>
      </c>
    </row>
    <row r="28" spans="1:20" x14ac:dyDescent="0.25">
      <c r="D28" s="2" t="s">
        <v>50</v>
      </c>
      <c r="E28" s="9">
        <f>J28/K28*E21</f>
        <v>1.0162876758677975E-3</v>
      </c>
      <c r="J28" s="7">
        <f>POWER(B21,G1+1)</f>
        <v>4.0393740791545988E-3</v>
      </c>
      <c r="K28">
        <f>FACT(G1)*G1*POWER(1-B21/G1,2)</f>
        <v>3.388326474622771</v>
      </c>
    </row>
    <row r="29" spans="1:20" x14ac:dyDescent="0.25">
      <c r="D29" s="2" t="s">
        <v>49</v>
      </c>
      <c r="E29" s="9">
        <f t="shared" ref="E29:E31" si="12">J29/K29*E22</f>
        <v>2.95291523626113E-4</v>
      </c>
      <c r="J29" s="7">
        <f>POWER(B22,G2+1)</f>
        <v>2.9026063100137179E-4</v>
      </c>
      <c r="K29">
        <f t="shared" ref="K29:K31" si="13">FACT(G2)*G2*POWER(1-B22/G2,2)</f>
        <v>0.9662161865569272</v>
      </c>
    </row>
    <row r="30" spans="1:20" x14ac:dyDescent="0.25">
      <c r="D30" s="2" t="s">
        <v>48</v>
      </c>
      <c r="E30" s="9">
        <f t="shared" si="12"/>
        <v>7.527522762420128E-5</v>
      </c>
      <c r="J30" s="7">
        <f>POWER(B23,G3+1)</f>
        <v>3.0076300000000006E-4</v>
      </c>
      <c r="K30">
        <f t="shared" si="13"/>
        <v>3.7364890000000002</v>
      </c>
    </row>
    <row r="31" spans="1:20" x14ac:dyDescent="0.25">
      <c r="D31" s="2" t="s">
        <v>47</v>
      </c>
      <c r="E31" s="9">
        <f t="shared" si="12"/>
        <v>2.5725195723922135E-5</v>
      </c>
      <c r="J31" s="7">
        <f>POWER(B24,G4+1)</f>
        <v>1.0284431362089112E-4</v>
      </c>
      <c r="K31">
        <f t="shared" si="13"/>
        <v>3.81478768861454</v>
      </c>
    </row>
    <row r="33" spans="4:12" x14ac:dyDescent="0.25">
      <c r="D33" s="2" t="s">
        <v>52</v>
      </c>
      <c r="E33" s="9">
        <f>E28+B21</f>
        <v>0.16027554693512705</v>
      </c>
    </row>
    <row r="34" spans="4:12" x14ac:dyDescent="0.25">
      <c r="D34" s="2" t="s">
        <v>53</v>
      </c>
      <c r="E34" s="9">
        <f t="shared" ref="E34:E36" si="14">E29+B22</f>
        <v>1.7332328560663152E-2</v>
      </c>
    </row>
    <row r="35" spans="4:12" x14ac:dyDescent="0.25">
      <c r="D35" s="2" t="s">
        <v>54</v>
      </c>
      <c r="E35" s="9">
        <f t="shared" si="14"/>
        <v>6.7075275227624201E-2</v>
      </c>
    </row>
    <row r="36" spans="4:12" x14ac:dyDescent="0.25">
      <c r="D36" s="2" t="s">
        <v>55</v>
      </c>
      <c r="E36" s="9">
        <f t="shared" si="14"/>
        <v>4.6877577047575773E-2</v>
      </c>
    </row>
    <row r="38" spans="4:12" x14ac:dyDescent="0.25">
      <c r="D38" s="2" t="s">
        <v>56</v>
      </c>
      <c r="E38" s="10">
        <f>E28/B6</f>
        <v>2.7439767248430536E-3</v>
      </c>
    </row>
    <row r="39" spans="4:12" x14ac:dyDescent="0.25">
      <c r="D39" s="2" t="s">
        <v>57</v>
      </c>
      <c r="E39" s="10">
        <f>E29/B7</f>
        <v>3.4664657121326308E-3</v>
      </c>
    </row>
    <row r="40" spans="4:12" x14ac:dyDescent="0.25">
      <c r="D40" s="2" t="s">
        <v>58</v>
      </c>
      <c r="E40" s="10">
        <f>E30/B8</f>
        <v>7.5275227624201275E-4</v>
      </c>
    </row>
    <row r="41" spans="4:12" x14ac:dyDescent="0.25">
      <c r="D41" s="2" t="s">
        <v>59</v>
      </c>
      <c r="E41" s="10">
        <f>E31/B9</f>
        <v>3.0199142806343376E-4</v>
      </c>
    </row>
    <row r="43" spans="4:12" x14ac:dyDescent="0.25">
      <c r="D43" s="2" t="s">
        <v>60</v>
      </c>
      <c r="E43" s="10">
        <f>E33/B6</f>
        <v>0.43274397672484305</v>
      </c>
    </row>
    <row r="44" spans="4:12" x14ac:dyDescent="0.25">
      <c r="D44" s="2" t="s">
        <v>61</v>
      </c>
      <c r="E44" s="10">
        <f t="shared" ref="E44:E46" si="15">E34/B7</f>
        <v>0.20346646571213267</v>
      </c>
    </row>
    <row r="45" spans="4:12" x14ac:dyDescent="0.25">
      <c r="D45" s="2" t="s">
        <v>62</v>
      </c>
      <c r="E45" s="10">
        <f t="shared" si="15"/>
        <v>0.67075275227624198</v>
      </c>
      <c r="J45" t="s">
        <v>67</v>
      </c>
      <c r="L45" t="s">
        <v>68</v>
      </c>
    </row>
    <row r="46" spans="4:12" x14ac:dyDescent="0.25">
      <c r="D46" s="2" t="s">
        <v>63</v>
      </c>
      <c r="E46" s="10">
        <f t="shared" si="15"/>
        <v>0.55030199142806346</v>
      </c>
      <c r="J46">
        <f>B11*E38</f>
        <v>1.0162876758677976E-2</v>
      </c>
      <c r="L46">
        <f>B11*E43</f>
        <v>1.6027554693512704</v>
      </c>
    </row>
    <row r="47" spans="4:12" x14ac:dyDescent="0.25">
      <c r="J47">
        <f t="shared" ref="J47:J49" si="16">B12*E39</f>
        <v>2.9529152362611296E-3</v>
      </c>
      <c r="L47">
        <f t="shared" ref="L47:L49" si="17">B12*E44</f>
        <v>0.17332328560663152</v>
      </c>
    </row>
    <row r="48" spans="4:12" x14ac:dyDescent="0.25">
      <c r="D48" s="2" t="s">
        <v>64</v>
      </c>
      <c r="E48" s="9">
        <f>SUM(E28:E31)</f>
        <v>1.412579622842034E-3</v>
      </c>
      <c r="J48">
        <f t="shared" si="16"/>
        <v>7.5275227624201275E-4</v>
      </c>
      <c r="L48">
        <f t="shared" si="17"/>
        <v>0.67075275227624198</v>
      </c>
    </row>
    <row r="49" spans="4:12" x14ac:dyDescent="0.25">
      <c r="J49">
        <f t="shared" si="16"/>
        <v>2.5725195723922133E-4</v>
      </c>
      <c r="L49">
        <f t="shared" si="17"/>
        <v>0.46877577047575769</v>
      </c>
    </row>
    <row r="50" spans="4:12" x14ac:dyDescent="0.25">
      <c r="D50" s="2" t="s">
        <v>65</v>
      </c>
      <c r="E50" s="9">
        <f>SUM(E33:E36)</f>
        <v>0.29156072777099018</v>
      </c>
    </row>
    <row r="52" spans="4:12" x14ac:dyDescent="0.25">
      <c r="D52" s="2" t="s">
        <v>66</v>
      </c>
      <c r="E52" s="2">
        <f>SUM(J46:J49)</f>
        <v>1.4125796228420339E-2</v>
      </c>
    </row>
    <row r="54" spans="4:12" x14ac:dyDescent="0.25">
      <c r="D54" s="2" t="s">
        <v>69</v>
      </c>
      <c r="E54" s="2">
        <f>SUM(L46:L49)</f>
        <v>2.9156072777099018</v>
      </c>
    </row>
  </sheetData>
  <mergeCells count="2">
    <mergeCell ref="D15:E15"/>
    <mergeCell ref="M19:Q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</dc:creator>
  <cp:lastModifiedBy>CUSTOM</cp:lastModifiedBy>
  <dcterms:created xsi:type="dcterms:W3CDTF">2025-10-05T12:17:55Z</dcterms:created>
  <dcterms:modified xsi:type="dcterms:W3CDTF">2025-10-05T14:11:22Z</dcterms:modified>
</cp:coreProperties>
</file>