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6-Mack\5 semestre\objetos-conectados\IoT-water-quality\iot-water-quality-esp32\"/>
    </mc:Choice>
  </mc:AlternateContent>
  <xr:revisionPtr revIDLastSave="0" documentId="13_ncr:1_{E9DCD543-CB39-48C0-9C7E-3E0A96BF4D55}" xr6:coauthVersionLast="47" xr6:coauthVersionMax="47" xr10:uidLastSave="{00000000-0000-0000-0000-000000000000}"/>
  <bookViews>
    <workbookView xWindow="47130" yWindow="4455" windowWidth="36555" windowHeight="26055" xr2:uid="{84800F29-7AA0-440F-85EE-826B63C456B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" l="1"/>
  <c r="K10" i="1"/>
  <c r="K9" i="1"/>
  <c r="K8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I8" i="1"/>
  <c r="I7" i="1"/>
  <c r="I11" i="1"/>
  <c r="K11" i="1" s="1"/>
  <c r="J16" i="1"/>
  <c r="K16" i="1" s="1"/>
  <c r="J15" i="1"/>
  <c r="K15" i="1" s="1"/>
  <c r="J14" i="1"/>
  <c r="K14" i="1" s="1"/>
  <c r="J13" i="1"/>
  <c r="K13" i="1" s="1"/>
  <c r="J12" i="1"/>
  <c r="J11" i="1"/>
  <c r="J10" i="1"/>
  <c r="J9" i="1"/>
  <c r="J8" i="1"/>
  <c r="O22" i="1" s="1" a="1"/>
  <c r="O22" i="1" s="1"/>
  <c r="J7" i="1"/>
  <c r="K7" i="1" s="1"/>
  <c r="J6" i="1"/>
  <c r="K6" i="1" s="1"/>
  <c r="J5" i="1"/>
  <c r="K5" i="1" s="1"/>
  <c r="J4" i="1"/>
  <c r="O27" i="1" s="1" a="1"/>
  <c r="O27" i="1" s="1"/>
  <c r="J3" i="1"/>
  <c r="K3" i="1" s="1"/>
  <c r="I16" i="1"/>
  <c r="I15" i="1"/>
  <c r="I14" i="1"/>
  <c r="I13" i="1"/>
  <c r="I12" i="1"/>
  <c r="I10" i="1"/>
  <c r="I9" i="1"/>
  <c r="N14" i="1" s="1" a="1"/>
  <c r="N14" i="1" s="1"/>
  <c r="I6" i="1"/>
  <c r="I5" i="1"/>
  <c r="I4" i="1"/>
  <c r="I3" i="1"/>
  <c r="K4" i="1" l="1"/>
  <c r="N13" i="1" a="1"/>
  <c r="N13" i="1" s="1"/>
  <c r="O18" i="1" a="1"/>
  <c r="O18" i="1" s="1"/>
  <c r="N27" i="1" a="1"/>
  <c r="N27" i="1" s="1"/>
  <c r="N5" i="1"/>
  <c r="O15" i="1" a="1"/>
  <c r="O15" i="1" s="1"/>
  <c r="O13" i="1" a="1"/>
  <c r="O13" i="1" s="1"/>
  <c r="N22" i="1" a="1"/>
  <c r="N22" i="1" s="1"/>
  <c r="N7" i="1"/>
  <c r="O14" i="1" a="1"/>
  <c r="O14" i="1" s="1"/>
  <c r="N23" i="1" a="1"/>
  <c r="N23" i="1" s="1"/>
  <c r="N9" i="1"/>
  <c r="N15" i="1" a="1"/>
  <c r="N15" i="1" s="1"/>
  <c r="O23" i="1" a="1"/>
  <c r="O23" i="1" s="1"/>
  <c r="O5" i="1"/>
  <c r="N16" i="1" a="1"/>
  <c r="N16" i="1" s="1"/>
  <c r="O24" i="1" a="1"/>
  <c r="O24" i="1" s="1"/>
  <c r="O6" i="1"/>
  <c r="O16" i="1" a="1"/>
  <c r="O16" i="1" s="1"/>
  <c r="N25" i="1" a="1"/>
  <c r="N25" i="1" s="1"/>
  <c r="N8" i="1"/>
  <c r="O4" i="1"/>
  <c r="O7" i="1"/>
  <c r="N17" i="1" a="1"/>
  <c r="N17" i="1" s="1"/>
  <c r="O25" i="1" a="1"/>
  <c r="O25" i="1" s="1"/>
  <c r="O8" i="1"/>
  <c r="O17" i="1" a="1"/>
  <c r="O17" i="1" s="1"/>
  <c r="N26" i="1" a="1"/>
  <c r="N26" i="1" s="1"/>
  <c r="O9" i="1"/>
  <c r="N18" i="1" a="1"/>
  <c r="N18" i="1" s="1"/>
  <c r="O26" i="1" a="1"/>
  <c r="O26" i="1" s="1"/>
  <c r="N6" i="1"/>
  <c r="N24" i="1" a="1"/>
  <c r="N24" i="1" s="1"/>
  <c r="N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<sst xmlns="http://schemas.openxmlformats.org/spreadsheetml/2006/main" count="57" uniqueCount="19">
  <si>
    <t>frames</t>
  </si>
  <si>
    <t>Evento</t>
  </si>
  <si>
    <t>Abertura</t>
  </si>
  <si>
    <t>Fechamento</t>
  </si>
  <si>
    <t>Rele</t>
  </si>
  <si>
    <t>MQTT</t>
  </si>
  <si>
    <t>Acionamento</t>
  </si>
  <si>
    <t>minutos</t>
  </si>
  <si>
    <t>Tempo de Resposta</t>
  </si>
  <si>
    <t>Min</t>
  </si>
  <si>
    <t>1st Q</t>
  </si>
  <si>
    <t>Median</t>
  </si>
  <si>
    <t>Mean</t>
  </si>
  <si>
    <t>3rd Q</t>
  </si>
  <si>
    <t>Max</t>
  </si>
  <si>
    <t>Todos</t>
  </si>
  <si>
    <t>Notas:
- Os delays são em ms entre o timecode do mqtt e o timecode da valvula.
- Filmagem em 30fps, portanto precisão de ~33ms para observação visual (MQTT e Valvula). Para observação via áudio (Rele) é utilizado o frame mais próximo do clique. 
- Os timecodes não são os do vídeo de demonstração, mas foram extraídos do mesmo vídeo bruto.
- É possível identificar pelo áudio do vídeo a ativação e desativação do relé pois a valvula faz barulho eletrico enquanto recebe energia e o relé faz um clique bastante audível exatamente ao mesmo tempo.
- É possível identificar no vídeo o momento da atuação da valvula utilizando o frame onde é possível ver a primeira movimentação de agua a sair na abertura e de agua sendo interrompida no fechamento.
- O tempo entre o sinal do esp32 para ativar o relé é presumido instantâneo e não foi medido. É possível identificar no vídeo o tempo de resposta do MQTT pois foram filmados simultaneamente o protótipo e a tela do computador recebendo as mensagens. Os dois vídeos foram filmados no mesmo framerate, sincronizados por claquete e apresentam sincronia do áudio ao longo de toda a duração. Lembrando que os tempos do MQTT anotados incluem o caminho de ida entre o esp32 e o broker e o tempo de resposta do websocket do broker que envia as mensagens para o navegador sendo filmado. Esses tempos podem também variar de acordo com a qualidade do Wi-Fi no local.
- Os sensores são lidos e a valvula atuada a cada 3 segundos (configurável por parametron no código).
Eventos:
Abertura/Fechamento - Timecode Rele - Timecode(delay) MQTT - Timecode(delay) valvula
Abertura - 	Rele 32:08 -  	MQTT 32:15 (233ms) -  	Acionamento 33:01 (766ms)
Fechamento -  	Rele 08:04 -  	MQTT 08:10 (200ms) -  	Acionamento 08:08 (133ms)
Abertura -  	Rele 29:15 -  	MQTT 29:21 (200ms) -  	Acionamento 30:28 (1433ms)
Fechamento -  	Rele 49:05 -  	MQTT 49:12 (233ms) -  	Acionamento 49:10 (166ms)
Abertura -  	Rele 44:04 -  	MQTT 44:09 (166ms) -  	Acionamento 44:19 (500ms)
Fechamento -  	Rele 47:06 -  	MQTT 47:18 (400ms) -  	Acionamento 47:15 (300ms)
Abertura -  	Rele 20:23 -  	MQTT 20:29 (200ms) -  	Acionamento 21:07 (466ms)
Fechamento -  	Rele 16:10 -  	MQTT 16:16 (200ms) -  	Acionamento 16:21 (366ms)
Abertura -  	Rele 19:12 -  	MQTT 19:26 (466ms) -  	Acionamento 19:29 (900ms)
Fechamento -  	Rele 22:12 -  	MQTT 22:19 (233ms) -  	Acionamento 22:24 (366ms)
Abertura -  	Rele 25:15 -  	MQTT 25:21 (200ms) -  	Acionamento 26:02 (566ms)
Fechamento -  	Rele 28:16 -  	MQTT 28:22 (200ms) -  	Acionamento 28:27 (366ms)
Abertura -  	Rele 31:18 -  	MQTT 31:24 (200ms) -  	Acionamento 32:06 (600ms)
Fechamento -  	Rele 34:19 -  	MQTT 34:26 (233ms) -  	Acionamento 35:00 (366ms)</t>
  </si>
  <si>
    <t>#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</si>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</sst>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m\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469816272965873E-2"/>
          <c:y val="5.9142674483299476E-2"/>
          <c:w val="0.87598518615425203"/>
          <c:h val="0.8338283142788818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MQTT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Sheet1!$A$3:$A$16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Sheet1!$I$3:$I$16</c:f>
              <c:numCache>
                <c:formatCode>#\m\s</c:formatCode>
                <c:ptCount val="14"/>
                <c:pt idx="0">
                  <c:v>233.33333333333334</c:v>
                </c:pt>
                <c:pt idx="1">
                  <c:v>200</c:v>
                </c:pt>
                <c:pt idx="2">
                  <c:v>200</c:v>
                </c:pt>
                <c:pt idx="3">
                  <c:v>233.33333333333334</c:v>
                </c:pt>
                <c:pt idx="4">
                  <c:v>166.66666666666669</c:v>
                </c:pt>
                <c:pt idx="5">
                  <c:v>400</c:v>
                </c:pt>
                <c:pt idx="6">
                  <c:v>200</c:v>
                </c:pt>
                <c:pt idx="7">
                  <c:v>200</c:v>
                </c:pt>
                <c:pt idx="8">
                  <c:v>466.66666666666669</c:v>
                </c:pt>
                <c:pt idx="9">
                  <c:v>233.33333333333334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233.33333333333334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5-4EE6-8174-A792129E1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608742928"/>
        <c:axId val="1608733328"/>
      </c:barChart>
      <c:barChart>
        <c:barDir val="bar"/>
        <c:grouping val="stacked"/>
        <c:varyColors val="0"/>
        <c:ser>
          <c:idx val="1"/>
          <c:order val="1"/>
          <c:tx>
            <c:strRef>
              <c:f>Sheet1!$J$2</c:f>
              <c:strCache>
                <c:ptCount val="1"/>
                <c:pt idx="0">
                  <c:v>Acionamento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cap="rnd" cmpd="dbl">
              <a:noFill/>
            </a:ln>
            <a:effectLst/>
          </c:spPr>
          <c:invertIfNegative val="0"/>
          <c:cat>
            <c:numRef>
              <c:f>Sheet1!$A$3:$A$16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Sheet1!$J$3:$J$16</c:f>
              <c:numCache>
                <c:formatCode>#\m\s</c:formatCode>
                <c:ptCount val="14"/>
                <c:pt idx="0">
                  <c:v>766.66666666666674</c:v>
                </c:pt>
                <c:pt idx="1">
                  <c:v>133.33333333333334</c:v>
                </c:pt>
                <c:pt idx="2">
                  <c:v>1433.3333333333335</c:v>
                </c:pt>
                <c:pt idx="3">
                  <c:v>166.66666666666669</c:v>
                </c:pt>
                <c:pt idx="4">
                  <c:v>500.00000000000006</c:v>
                </c:pt>
                <c:pt idx="5">
                  <c:v>300</c:v>
                </c:pt>
                <c:pt idx="6">
                  <c:v>466.66666666666669</c:v>
                </c:pt>
                <c:pt idx="7">
                  <c:v>366.66666666666669</c:v>
                </c:pt>
                <c:pt idx="8">
                  <c:v>566.66666666666674</c:v>
                </c:pt>
                <c:pt idx="9">
                  <c:v>400</c:v>
                </c:pt>
                <c:pt idx="10">
                  <c:v>566.66666666666674</c:v>
                </c:pt>
                <c:pt idx="11">
                  <c:v>366.66666666666669</c:v>
                </c:pt>
                <c:pt idx="12">
                  <c:v>600</c:v>
                </c:pt>
                <c:pt idx="13">
                  <c:v>366.66666666666669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65-4EE6-8174-A792129E1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768464608"/>
        <c:axId val="768458368"/>
      </c:barChart>
      <c:catAx>
        <c:axId val="16087429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733328"/>
        <c:crosses val="autoZero"/>
        <c:auto val="1"/>
        <c:lblAlgn val="ctr"/>
        <c:lblOffset val="100"/>
        <c:tickLblSkip val="1"/>
        <c:noMultiLvlLbl val="0"/>
      </c:catAx>
      <c:valAx>
        <c:axId val="1608733328"/>
        <c:scaling>
          <c:orientation val="minMax"/>
          <c:max val="15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m\s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742928"/>
        <c:crosses val="autoZero"/>
        <c:crossBetween val="between"/>
        <c:majorUnit val="200"/>
        <c:minorUnit val="40"/>
      </c:valAx>
      <c:valAx>
        <c:axId val="768458368"/>
        <c:scaling>
          <c:orientation val="minMax"/>
          <c:max val="1500"/>
          <c:min val="0"/>
        </c:scaling>
        <c:delete val="0"/>
        <c:axPos val="t"/>
        <c:numFmt formatCode="#\m\s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464608"/>
        <c:crosses val="autoZero"/>
        <c:crossBetween val="between"/>
        <c:majorUnit val="200"/>
        <c:minorUnit val="40"/>
      </c:valAx>
      <c:catAx>
        <c:axId val="7684646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458368"/>
        <c:crossesAt val="1600"/>
        <c:auto val="1"/>
        <c:lblAlgn val="ctr"/>
        <c:lblOffset val="0"/>
        <c:tickLblSkip val="1"/>
        <c:noMultiLvlLbl val="0"/>
      </c:cat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38766520090207723"/>
          <c:y val="1.201400681338554E-2"/>
          <c:w val="0.22307466448787644"/>
          <c:h val="4.8881129691851717E-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169591</xdr:colOff>
      <xdr:row>16</xdr:row>
      <xdr:rowOff>115230</xdr:rowOff>
    </xdr:from>
    <xdr:to>
      <xdr:col>10</xdr:col>
      <xdr:colOff>515744</xdr:colOff>
      <xdr:row>42</xdr:row>
      <xdr:rowOff>130098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D4041-9966-F55D-D3EE-C7117A0D6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03BA-307C-4E07-A4D4-8392A8648704}">
  <dimension ref="A1:U103"/>
  <sheetViews>
    <sheetView tabSelected="1" zoomScale="205" zoomScaleNormal="205" workbookViewId="0">
      <selection activeCell="L17" sqref="L17"/>
    </sheetView>
  </sheetViews>
  <sheetFormatPr defaultRowHeight="15" x14ac:dyDescent="0.25"/>
  <cols>
    <col min="1" max="1" width="3" style="1" bestFit="1" customWidth="1"/>
    <col min="2" max="2" width="11.85546875" style="1" bestFit="1" customWidth="1"/>
    <col min="3" max="8" width="9.140625" style="1"/>
    <col min="9" max="10" width="12" style="1" customWidth="1"/>
    <col min="11" max="12" width="9.140625" style="1"/>
    <col min="13" max="13" width="8.7109375" style="1" customWidth="1"/>
    <col min="14" max="15" width="12.42578125" style="1" customWidth="1"/>
    <col min="16" max="16384" width="9.140625" style="1"/>
  </cols>
  <sheetData>
    <row r="1" spans="1:15" x14ac:dyDescent="0.25">
      <c r="A1" s="10"/>
      <c r="B1" s="10"/>
      <c r="C1" s="19" t="s">
        <v>4</v>
      </c>
      <c r="D1" s="20"/>
      <c r="E1" s="21" t="s">
        <v>5</v>
      </c>
      <c r="F1" s="21"/>
      <c r="G1" s="22" t="s">
        <v>6</v>
      </c>
      <c r="H1" s="22"/>
      <c r="I1" s="23" t="s">
        <v>8</v>
      </c>
      <c r="J1" s="23"/>
      <c r="K1" s="13"/>
    </row>
    <row r="2" spans="1:15" x14ac:dyDescent="0.25">
      <c r="A2" s="10" t="s">
        <v>17</v>
      </c>
      <c r="B2" s="10" t="s">
        <v>1</v>
      </c>
      <c r="C2" s="10" t="s">
        <v>7</v>
      </c>
      <c r="D2" s="10" t="s">
        <v>0</v>
      </c>
      <c r="E2" s="11" t="s">
        <v>7</v>
      </c>
      <c r="F2" s="11" t="s">
        <v>0</v>
      </c>
      <c r="G2" s="12" t="s">
        <v>7</v>
      </c>
      <c r="H2" s="12" t="s">
        <v>0</v>
      </c>
      <c r="I2" s="11" t="s">
        <v>5</v>
      </c>
      <c r="J2" s="12" t="s">
        <v>6</v>
      </c>
      <c r="K2" s="13" t="s">
        <v>18</v>
      </c>
      <c r="M2" s="16" t="s">
        <v>15</v>
      </c>
      <c r="N2" s="16"/>
      <c r="O2" s="16"/>
    </row>
    <row r="3" spans="1:15" x14ac:dyDescent="0.25">
      <c r="A3" s="9">
        <v>1</v>
      </c>
      <c r="B3" s="9" t="s">
        <v>2</v>
      </c>
      <c r="C3" s="9">
        <v>32</v>
      </c>
      <c r="D3" s="9">
        <v>8</v>
      </c>
      <c r="E3" s="5">
        <v>32</v>
      </c>
      <c r="F3" s="5">
        <v>15</v>
      </c>
      <c r="G3" s="6">
        <v>33</v>
      </c>
      <c r="H3" s="6">
        <v>1</v>
      </c>
      <c r="I3" s="8">
        <f>((($E3*30)+$F3)-(($C3*30)+$D3))*(1000/30)</f>
        <v>233.33333333333334</v>
      </c>
      <c r="J3" s="7">
        <f>((($G3*30)+$H3)-(($C3*30)+$D3))*(1000/30)</f>
        <v>766.66666666666674</v>
      </c>
      <c r="K3" s="14" t="str">
        <f>IF(J3&lt;I3,"Ac &lt; Mqtt","")</f>
        <v/>
      </c>
      <c r="M3" s="9"/>
      <c r="N3" s="11" t="s">
        <v>5</v>
      </c>
      <c r="O3" s="12" t="s">
        <v>6</v>
      </c>
    </row>
    <row r="4" spans="1:15" x14ac:dyDescent="0.25">
      <c r="A4" s="9">
        <f>A3+1</f>
        <v>2</v>
      </c>
      <c r="B4" s="9" t="s">
        <v>3</v>
      </c>
      <c r="C4" s="9">
        <v>8</v>
      </c>
      <c r="D4" s="9">
        <v>4</v>
      </c>
      <c r="E4" s="5">
        <v>8</v>
      </c>
      <c r="F4" s="5">
        <v>10</v>
      </c>
      <c r="G4" s="6">
        <v>8</v>
      </c>
      <c r="H4" s="6">
        <v>8</v>
      </c>
      <c r="I4" s="8">
        <f t="shared" ref="I4:I16" si="0">((($E4*30)+$F4)-(($C4*30)+$D4))*(1000/30)</f>
        <v>200</v>
      </c>
      <c r="J4" s="7">
        <f t="shared" ref="J4:J16" si="1">((($G4*30)+$H4)-(($C4*30)+$D4))*(1000/30)</f>
        <v>133.33333333333334</v>
      </c>
      <c r="K4" s="14" t="str">
        <f t="shared" ref="K4:K16" si="2">IF(J4&lt;I4,"Ac &lt; Mqtt","")</f>
        <v>Ac &lt; Mqtt</v>
      </c>
      <c r="M4" s="9" t="s">
        <v>9</v>
      </c>
      <c r="N4" s="8">
        <f>MIN(I$3:I$16)</f>
        <v>166.66666666666669</v>
      </c>
      <c r="O4" s="7">
        <f>MIN(J$3:J$16)</f>
        <v>133.33333333333334</v>
      </c>
    </row>
    <row r="5" spans="1:15" x14ac:dyDescent="0.25">
      <c r="A5" s="9">
        <f t="shared" ref="A5:A16" si="3">A4+1</f>
        <v>3</v>
      </c>
      <c r="B5" s="9" t="s">
        <v>2</v>
      </c>
      <c r="C5" s="9">
        <v>29</v>
      </c>
      <c r="D5" s="9">
        <v>15</v>
      </c>
      <c r="E5" s="5">
        <v>29</v>
      </c>
      <c r="F5" s="5">
        <v>21</v>
      </c>
      <c r="G5" s="6">
        <v>30</v>
      </c>
      <c r="H5" s="6">
        <v>28</v>
      </c>
      <c r="I5" s="8">
        <f t="shared" si="0"/>
        <v>200</v>
      </c>
      <c r="J5" s="7">
        <f t="shared" si="1"/>
        <v>1433.3333333333335</v>
      </c>
      <c r="K5" s="14" t="str">
        <f t="shared" si="2"/>
        <v/>
      </c>
      <c r="M5" s="9" t="s">
        <v>10</v>
      </c>
      <c r="N5" s="8">
        <f>_xlfn.QUARTILE.INC(I$3:I$16,1)</f>
        <v>200</v>
      </c>
      <c r="O5" s="7">
        <f>_xlfn.QUARTILE.INC(J$3:J$16,1)</f>
        <v>366.66666666666669</v>
      </c>
    </row>
    <row r="6" spans="1:15" x14ac:dyDescent="0.25">
      <c r="A6" s="9">
        <f t="shared" si="3"/>
        <v>4</v>
      </c>
      <c r="B6" s="9" t="s">
        <v>3</v>
      </c>
      <c r="C6" s="9">
        <v>49</v>
      </c>
      <c r="D6" s="9">
        <v>5</v>
      </c>
      <c r="E6" s="5">
        <v>49</v>
      </c>
      <c r="F6" s="5">
        <v>12</v>
      </c>
      <c r="G6" s="6">
        <v>49</v>
      </c>
      <c r="H6" s="6">
        <v>10</v>
      </c>
      <c r="I6" s="8">
        <f t="shared" si="0"/>
        <v>233.33333333333334</v>
      </c>
      <c r="J6" s="7">
        <f t="shared" si="1"/>
        <v>166.66666666666669</v>
      </c>
      <c r="K6" s="14" t="str">
        <f t="shared" si="2"/>
        <v>Ac &lt; Mqtt</v>
      </c>
      <c r="M6" s="9" t="s">
        <v>11</v>
      </c>
      <c r="N6" s="8">
        <f>MEDIAN(I$3:I$16)</f>
        <v>200</v>
      </c>
      <c r="O6" s="7">
        <f>MEDIAN(J$3:J$16)</f>
        <v>433.33333333333337</v>
      </c>
    </row>
    <row r="7" spans="1:15" x14ac:dyDescent="0.25">
      <c r="A7" s="9">
        <f t="shared" si="3"/>
        <v>5</v>
      </c>
      <c r="B7" s="9" t="s">
        <v>2</v>
      </c>
      <c r="C7" s="9">
        <v>44</v>
      </c>
      <c r="D7" s="9">
        <v>4</v>
      </c>
      <c r="E7" s="5">
        <v>44</v>
      </c>
      <c r="F7" s="5">
        <v>9</v>
      </c>
      <c r="G7" s="6">
        <v>44</v>
      </c>
      <c r="H7" s="6">
        <v>19</v>
      </c>
      <c r="I7" s="8">
        <f t="shared" si="0"/>
        <v>166.66666666666669</v>
      </c>
      <c r="J7" s="7">
        <f t="shared" si="1"/>
        <v>500.00000000000006</v>
      </c>
      <c r="K7" s="14" t="str">
        <f t="shared" si="2"/>
        <v/>
      </c>
      <c r="M7" s="3" t="s">
        <v>12</v>
      </c>
      <c r="N7" s="4">
        <f>AVERAGE(I$3:I$16)</f>
        <v>240.47619047619051</v>
      </c>
      <c r="O7" s="4">
        <f>AVERAGE(J$3:J$16)</f>
        <v>500.00000000000006</v>
      </c>
    </row>
    <row r="8" spans="1:15" x14ac:dyDescent="0.25">
      <c r="A8" s="9">
        <f t="shared" si="3"/>
        <v>6</v>
      </c>
      <c r="B8" s="9" t="s">
        <v>3</v>
      </c>
      <c r="C8" s="9">
        <v>47</v>
      </c>
      <c r="D8" s="9">
        <v>6</v>
      </c>
      <c r="E8" s="5">
        <v>47</v>
      </c>
      <c r="F8" s="5">
        <v>18</v>
      </c>
      <c r="G8" s="6">
        <v>47</v>
      </c>
      <c r="H8" s="6">
        <v>15</v>
      </c>
      <c r="I8" s="8">
        <f t="shared" si="0"/>
        <v>400</v>
      </c>
      <c r="J8" s="7">
        <f t="shared" si="1"/>
        <v>300</v>
      </c>
      <c r="K8" s="14" t="str">
        <f t="shared" si="2"/>
        <v>Ac &lt; Mqtt</v>
      </c>
      <c r="M8" s="9" t="s">
        <v>13</v>
      </c>
      <c r="N8" s="8">
        <f>_xlfn.QUARTILE.INC(I$3:I$16,3)</f>
        <v>233.33333333333334</v>
      </c>
      <c r="O8" s="7">
        <f>_xlfn.QUARTILE.INC(J$3:J$16,3)</f>
        <v>566.66666666666674</v>
      </c>
    </row>
    <row r="9" spans="1:15" x14ac:dyDescent="0.25">
      <c r="A9" s="9">
        <f t="shared" si="3"/>
        <v>7</v>
      </c>
      <c r="B9" s="9" t="s">
        <v>2</v>
      </c>
      <c r="C9" s="9">
        <v>20</v>
      </c>
      <c r="D9" s="9">
        <v>23</v>
      </c>
      <c r="E9" s="5">
        <v>20</v>
      </c>
      <c r="F9" s="5">
        <v>29</v>
      </c>
      <c r="G9" s="6">
        <v>21</v>
      </c>
      <c r="H9" s="6">
        <v>7</v>
      </c>
      <c r="I9" s="8">
        <f t="shared" si="0"/>
        <v>200</v>
      </c>
      <c r="J9" s="7">
        <f t="shared" si="1"/>
        <v>466.66666666666669</v>
      </c>
      <c r="K9" s="14" t="str">
        <f t="shared" si="2"/>
        <v/>
      </c>
      <c r="M9" s="9" t="s">
        <v>14</v>
      </c>
      <c r="N9" s="8">
        <f>MAX(I$3:I$16)</f>
        <v>466.66666666666669</v>
      </c>
      <c r="O9" s="7">
        <f>MAX(J$3:J$16)</f>
        <v>1433.3333333333335</v>
      </c>
    </row>
    <row r="10" spans="1:15" x14ac:dyDescent="0.25">
      <c r="A10" s="9">
        <f t="shared" si="3"/>
        <v>8</v>
      </c>
      <c r="B10" s="9" t="s">
        <v>3</v>
      </c>
      <c r="C10" s="9">
        <v>16</v>
      </c>
      <c r="D10" s="9">
        <v>10</v>
      </c>
      <c r="E10" s="5">
        <v>16</v>
      </c>
      <c r="F10" s="5">
        <v>16</v>
      </c>
      <c r="G10" s="6">
        <v>16</v>
      </c>
      <c r="H10" s="6">
        <v>21</v>
      </c>
      <c r="I10" s="8">
        <f t="shared" si="0"/>
        <v>200</v>
      </c>
      <c r="J10" s="7">
        <f t="shared" si="1"/>
        <v>366.66666666666669</v>
      </c>
      <c r="K10" s="14" t="str">
        <f t="shared" si="2"/>
        <v/>
      </c>
    </row>
    <row r="11" spans="1:15" x14ac:dyDescent="0.25">
      <c r="A11" s="9">
        <f t="shared" si="3"/>
        <v>9</v>
      </c>
      <c r="B11" s="9" t="s">
        <v>2</v>
      </c>
      <c r="C11" s="9">
        <v>19</v>
      </c>
      <c r="D11" s="9">
        <v>12</v>
      </c>
      <c r="E11" s="5">
        <v>19</v>
      </c>
      <c r="F11" s="5">
        <v>26</v>
      </c>
      <c r="G11" s="6">
        <v>19</v>
      </c>
      <c r="H11" s="6">
        <v>29</v>
      </c>
      <c r="I11" s="8">
        <f t="shared" si="0"/>
        <v>466.66666666666669</v>
      </c>
      <c r="J11" s="7">
        <f t="shared" si="1"/>
        <v>566.66666666666674</v>
      </c>
      <c r="K11" s="14" t="str">
        <f t="shared" si="2"/>
        <v/>
      </c>
      <c r="M11" s="17" t="s">
        <v>2</v>
      </c>
      <c r="N11" s="17"/>
      <c r="O11" s="17"/>
    </row>
    <row r="12" spans="1:15" x14ac:dyDescent="0.25">
      <c r="A12" s="9">
        <f t="shared" si="3"/>
        <v>10</v>
      </c>
      <c r="B12" s="9" t="s">
        <v>3</v>
      </c>
      <c r="C12" s="9">
        <v>22</v>
      </c>
      <c r="D12" s="9">
        <v>12</v>
      </c>
      <c r="E12" s="5">
        <v>22</v>
      </c>
      <c r="F12" s="5">
        <v>19</v>
      </c>
      <c r="G12" s="6">
        <v>22</v>
      </c>
      <c r="H12" s="6">
        <v>24</v>
      </c>
      <c r="I12" s="8">
        <f t="shared" si="0"/>
        <v>233.33333333333334</v>
      </c>
      <c r="J12" s="7">
        <f t="shared" si="1"/>
        <v>400</v>
      </c>
      <c r="K12" s="14" t="str">
        <f t="shared" si="2"/>
        <v/>
      </c>
      <c r="M12" s="9"/>
      <c r="N12" s="11" t="s">
        <v>5</v>
      </c>
      <c r="O12" s="12" t="s">
        <v>6</v>
      </c>
    </row>
    <row r="13" spans="1:15" x14ac:dyDescent="0.25">
      <c r="A13" s="9">
        <f t="shared" si="3"/>
        <v>11</v>
      </c>
      <c r="B13" s="9" t="s">
        <v>2</v>
      </c>
      <c r="C13" s="9">
        <v>25</v>
      </c>
      <c r="D13" s="9">
        <v>15</v>
      </c>
      <c r="E13" s="5">
        <v>25</v>
      </c>
      <c r="F13" s="5">
        <v>21</v>
      </c>
      <c r="G13" s="6">
        <v>26</v>
      </c>
      <c r="H13" s="6">
        <v>2</v>
      </c>
      <c r="I13" s="8">
        <f t="shared" si="0"/>
        <v>200</v>
      </c>
      <c r="J13" s="7">
        <f t="shared" si="1"/>
        <v>566.66666666666674</v>
      </c>
      <c r="K13" s="14" t="str">
        <f t="shared" si="2"/>
        <v/>
      </c>
      <c r="M13" s="9" t="s">
        <v>9</v>
      </c>
      <c r="N13" s="8" cm="1">
        <f t="array" ref="N13">MIN(_xlfn._xlws.FILTER(I$3:I$16,$B$3:$B$16="Abertura"))</f>
        <v>166.66666666666669</v>
      </c>
      <c r="O13" s="7" cm="1">
        <f t="array" ref="O13">MIN(_xlfn._xlws.FILTER(J$3:J$16,$B$3:$B$16="Abertura"))</f>
        <v>466.66666666666669</v>
      </c>
    </row>
    <row r="14" spans="1:15" x14ac:dyDescent="0.25">
      <c r="A14" s="9">
        <f t="shared" si="3"/>
        <v>12</v>
      </c>
      <c r="B14" s="9" t="s">
        <v>3</v>
      </c>
      <c r="C14" s="9">
        <v>28</v>
      </c>
      <c r="D14" s="9">
        <v>16</v>
      </c>
      <c r="E14" s="5">
        <v>28</v>
      </c>
      <c r="F14" s="5">
        <v>22</v>
      </c>
      <c r="G14" s="6">
        <v>28</v>
      </c>
      <c r="H14" s="6">
        <v>27</v>
      </c>
      <c r="I14" s="8">
        <f t="shared" si="0"/>
        <v>200</v>
      </c>
      <c r="J14" s="7">
        <f t="shared" si="1"/>
        <v>366.66666666666669</v>
      </c>
      <c r="K14" s="14" t="str">
        <f t="shared" si="2"/>
        <v/>
      </c>
      <c r="M14" s="9" t="s">
        <v>10</v>
      </c>
      <c r="N14" s="8" cm="1">
        <f t="array" ref="N14">_xlfn.QUARTILE.INC(_xlfn._xlws.FILTER(I$3:I$16,$B$3:$B$16="Abertura"),1)</f>
        <v>200</v>
      </c>
      <c r="O14" s="7" cm="1">
        <f t="array" ref="O14">_xlfn.QUARTILE.INC(_xlfn._xlws.FILTER(J$3:J$16,$B$3:$B$16="Abertura"),1)</f>
        <v>533.33333333333337</v>
      </c>
    </row>
    <row r="15" spans="1:15" x14ac:dyDescent="0.25">
      <c r="A15" s="9">
        <f t="shared" si="3"/>
        <v>13</v>
      </c>
      <c r="B15" s="9" t="s">
        <v>2</v>
      </c>
      <c r="C15" s="9">
        <v>31</v>
      </c>
      <c r="D15" s="9">
        <v>18</v>
      </c>
      <c r="E15" s="5">
        <v>31</v>
      </c>
      <c r="F15" s="5">
        <v>24</v>
      </c>
      <c r="G15" s="6">
        <v>32</v>
      </c>
      <c r="H15" s="6">
        <v>6</v>
      </c>
      <c r="I15" s="8">
        <f t="shared" si="0"/>
        <v>200</v>
      </c>
      <c r="J15" s="7">
        <f t="shared" si="1"/>
        <v>600</v>
      </c>
      <c r="K15" s="14" t="str">
        <f t="shared" si="2"/>
        <v/>
      </c>
      <c r="M15" s="9" t="s">
        <v>11</v>
      </c>
      <c r="N15" s="8" cm="1">
        <f t="array" ref="N15">MEDIAN(_xlfn._xlws.FILTER(I$3:I$16,$B$3:$B$16="Abertura"))</f>
        <v>200</v>
      </c>
      <c r="O15" s="7" cm="1">
        <f t="array" ref="O15">MEDIAN(_xlfn._xlws.FILTER(J$3:J$16,$B$3:$B$16="Abertura"))</f>
        <v>566.66666666666674</v>
      </c>
    </row>
    <row r="16" spans="1:15" x14ac:dyDescent="0.25">
      <c r="A16" s="9">
        <f t="shared" si="3"/>
        <v>14</v>
      </c>
      <c r="B16" s="9" t="s">
        <v>3</v>
      </c>
      <c r="C16" s="9">
        <v>34</v>
      </c>
      <c r="D16" s="9">
        <v>19</v>
      </c>
      <c r="E16" s="5">
        <v>34</v>
      </c>
      <c r="F16" s="5">
        <v>26</v>
      </c>
      <c r="G16" s="6">
        <v>35</v>
      </c>
      <c r="H16" s="6">
        <v>0</v>
      </c>
      <c r="I16" s="8">
        <f t="shared" si="0"/>
        <v>233.33333333333334</v>
      </c>
      <c r="J16" s="7">
        <f t="shared" si="1"/>
        <v>366.66666666666669</v>
      </c>
      <c r="K16" s="14" t="str">
        <f t="shared" si="2"/>
        <v/>
      </c>
      <c r="M16" s="3" t="s">
        <v>12</v>
      </c>
      <c r="N16" s="4" cm="1">
        <f t="array" ref="N16">AVERAGE(_xlfn._xlws.FILTER(I$3:I$16,$B$3:$B$16="Abertura"))</f>
        <v>238.0952380952381</v>
      </c>
      <c r="O16" s="4" cm="1">
        <f t="array" ref="O16">AVERAGE(_xlfn._xlws.FILTER(J$3:J$16,$B$3:$B$16="Abertura"))</f>
        <v>700</v>
      </c>
    </row>
    <row r="17" spans="13:21" x14ac:dyDescent="0.25">
      <c r="M17" s="9" t="s">
        <v>13</v>
      </c>
      <c r="N17" s="8" cm="1">
        <f t="array" ref="N17">_xlfn.QUARTILE.INC(_xlfn._xlws.FILTER(I$3:I$16,$B$3:$B$16="Abertura"),3)</f>
        <v>216.66666666666669</v>
      </c>
      <c r="O17" s="7" cm="1">
        <f t="array" ref="O17">_xlfn.QUARTILE.INC(_xlfn._xlws.FILTER(J$3:J$16,$B$3:$B$16="Abertura"),3)</f>
        <v>683.33333333333337</v>
      </c>
    </row>
    <row r="18" spans="13:21" x14ac:dyDescent="0.25">
      <c r="M18" s="9" t="s">
        <v>14</v>
      </c>
      <c r="N18" s="8" cm="1">
        <f t="array" ref="N18">MAX(_xlfn._xlws.FILTER(I$3:I$16,$B$3:$B$16="Abertura"))</f>
        <v>466.66666666666669</v>
      </c>
      <c r="O18" s="7" cm="1">
        <f t="array" ref="O18">MAX(_xlfn._xlws.FILTER(J$3:J$16,$B$3:$B$16="Abertura"))</f>
        <v>1433.3333333333335</v>
      </c>
    </row>
    <row r="19" spans="13:21" ht="15" customHeight="1" x14ac:dyDescent="0.25"/>
    <row r="20" spans="13:21" x14ac:dyDescent="0.25">
      <c r="M20" s="18" t="s">
        <v>3</v>
      </c>
      <c r="N20" s="18"/>
      <c r="O20" s="18"/>
    </row>
    <row r="21" spans="13:21" x14ac:dyDescent="0.25">
      <c r="M21" s="9"/>
      <c r="N21" s="11" t="s">
        <v>5</v>
      </c>
      <c r="O21" s="12" t="s">
        <v>6</v>
      </c>
    </row>
    <row r="22" spans="13:21" x14ac:dyDescent="0.25">
      <c r="M22" s="9" t="s">
        <v>9</v>
      </c>
      <c r="N22" s="8" cm="1">
        <f t="array" ref="N22">MIN(_xlfn._xlws.FILTER(I$3:I$16,$B$3:$B$16="Fechamento"))</f>
        <v>200</v>
      </c>
      <c r="O22" s="7" cm="1">
        <f t="array" ref="O22">MIN(_xlfn._xlws.FILTER(J$3:J$16,$B$3:$B$16="Fechamento"))</f>
        <v>133.33333333333334</v>
      </c>
    </row>
    <row r="23" spans="13:21" x14ac:dyDescent="0.25">
      <c r="M23" s="9" t="s">
        <v>10</v>
      </c>
      <c r="N23" s="8" cm="1">
        <f t="array" ref="N23">_xlfn.QUARTILE.INC(_xlfn._xlws.FILTER(I$3:I$16,$B$3:$B$16="Fechamento"),1)</f>
        <v>200</v>
      </c>
      <c r="O23" s="7" cm="1">
        <f t="array" ref="O23">_xlfn.QUARTILE.INC(_xlfn._xlws.FILTER(J$3:J$16,$B$3:$B$16="Fechamento"),1)</f>
        <v>233.33333333333334</v>
      </c>
    </row>
    <row r="24" spans="13:21" x14ac:dyDescent="0.25">
      <c r="M24" s="9" t="s">
        <v>11</v>
      </c>
      <c r="N24" s="8" cm="1">
        <f t="array" ref="N24">MEDIAN(_xlfn._xlws.FILTER(I$3:I$16,$B$3:$B$16="Fechamento"))</f>
        <v>233.33333333333334</v>
      </c>
      <c r="O24" s="7" cm="1">
        <f t="array" ref="O24">MEDIAN(_xlfn._xlws.FILTER(J$3:J$16,$B$3:$B$16="Fechamento"))</f>
        <v>366.66666666666669</v>
      </c>
    </row>
    <row r="25" spans="13:21" x14ac:dyDescent="0.25">
      <c r="M25" s="3" t="s">
        <v>12</v>
      </c>
      <c r="N25" s="4" cm="1">
        <f t="array" ref="N25">AVERAGE(_xlfn._xlws.FILTER(I$3:I$16,$B$3:$B$16="Fechamento"))</f>
        <v>242.85714285714286</v>
      </c>
      <c r="O25" s="4" cm="1">
        <f t="array" ref="O25">AVERAGE(_xlfn._xlws.FILTER(J$3:J$16,$B$3:$B$16="Fechamento"))</f>
        <v>300</v>
      </c>
    </row>
    <row r="26" spans="13:21" x14ac:dyDescent="0.25">
      <c r="M26" s="9" t="s">
        <v>13</v>
      </c>
      <c r="N26" s="8" cm="1">
        <f t="array" ref="N26">_xlfn.QUARTILE.INC(_xlfn._xlws.FILTER(I$3:I$16,$B$3:$B$16="Fechamento"),3)</f>
        <v>233.33333333333334</v>
      </c>
      <c r="O26" s="7" cm="1">
        <f t="array" ref="O26">_xlfn.QUARTILE.INC(_xlfn._xlws.FILTER(J$3:J$16,$B$3:$B$16="Fechamento"),3)</f>
        <v>366.66666666666669</v>
      </c>
    </row>
    <row r="27" spans="13:21" x14ac:dyDescent="0.25">
      <c r="M27" s="9" t="s">
        <v>14</v>
      </c>
      <c r="N27" s="8" cm="1">
        <f t="array" ref="N27">MAX(_xlfn._xlws.FILTER(I$3:I$16,$B$3:$B$16="Fechamento"))</f>
        <v>400</v>
      </c>
      <c r="O27" s="7" cm="1">
        <f t="array" ref="O27">MAX(_xlfn._xlws.FILTER(J$3:J$16,$B$3:$B$16="Fechamento"))</f>
        <v>400</v>
      </c>
    </row>
    <row r="29" spans="13:21" x14ac:dyDescent="0.25">
      <c r="M29" s="15" t="s">
        <v>16</v>
      </c>
      <c r="N29" s="15"/>
      <c r="O29" s="15"/>
      <c r="P29" s="15"/>
      <c r="Q29" s="15"/>
      <c r="R29" s="15"/>
      <c r="S29" s="15"/>
      <c r="T29" s="15"/>
      <c r="U29" s="15"/>
    </row>
    <row r="30" spans="13:21" x14ac:dyDescent="0.25">
      <c r="M30" s="15"/>
      <c r="N30" s="15"/>
      <c r="O30" s="15"/>
      <c r="P30" s="15"/>
      <c r="Q30" s="15"/>
      <c r="R30" s="15"/>
      <c r="S30" s="15"/>
      <c r="T30" s="15"/>
      <c r="U30" s="15"/>
    </row>
    <row r="31" spans="13:21" x14ac:dyDescent="0.25">
      <c r="M31" s="15"/>
      <c r="N31" s="15"/>
      <c r="O31" s="15"/>
      <c r="P31" s="15"/>
      <c r="Q31" s="15"/>
      <c r="R31" s="15"/>
      <c r="S31" s="15"/>
      <c r="T31" s="15"/>
      <c r="U31" s="15"/>
    </row>
    <row r="32" spans="13:21" x14ac:dyDescent="0.25">
      <c r="M32" s="15"/>
      <c r="N32" s="15"/>
      <c r="O32" s="15"/>
      <c r="P32" s="15"/>
      <c r="Q32" s="15"/>
      <c r="R32" s="15"/>
      <c r="S32" s="15"/>
      <c r="T32" s="15"/>
      <c r="U32" s="15"/>
    </row>
    <row r="33" spans="13:21" x14ac:dyDescent="0.25">
      <c r="M33" s="15"/>
      <c r="N33" s="15"/>
      <c r="O33" s="15"/>
      <c r="P33" s="15"/>
      <c r="Q33" s="15"/>
      <c r="R33" s="15"/>
      <c r="S33" s="15"/>
      <c r="T33" s="15"/>
      <c r="U33" s="15"/>
    </row>
    <row r="34" spans="13:21" x14ac:dyDescent="0.25">
      <c r="M34" s="15"/>
      <c r="N34" s="15"/>
      <c r="O34" s="15"/>
      <c r="P34" s="15"/>
      <c r="Q34" s="15"/>
      <c r="R34" s="15"/>
      <c r="S34" s="15"/>
      <c r="T34" s="15"/>
      <c r="U34" s="15"/>
    </row>
    <row r="35" spans="13:21" x14ac:dyDescent="0.25">
      <c r="M35" s="15"/>
      <c r="N35" s="15"/>
      <c r="O35" s="15"/>
      <c r="P35" s="15"/>
      <c r="Q35" s="15"/>
      <c r="R35" s="15"/>
      <c r="S35" s="15"/>
      <c r="T35" s="15"/>
      <c r="U35" s="15"/>
    </row>
    <row r="36" spans="13:21" x14ac:dyDescent="0.25">
      <c r="M36" s="15"/>
      <c r="N36" s="15"/>
      <c r="O36" s="15"/>
      <c r="P36" s="15"/>
      <c r="Q36" s="15"/>
      <c r="R36" s="15"/>
      <c r="S36" s="15"/>
      <c r="T36" s="15"/>
      <c r="U36" s="15"/>
    </row>
    <row r="37" spans="13:21" x14ac:dyDescent="0.25">
      <c r="M37" s="15"/>
      <c r="N37" s="15"/>
      <c r="O37" s="15"/>
      <c r="P37" s="15"/>
      <c r="Q37" s="15"/>
      <c r="R37" s="15"/>
      <c r="S37" s="15"/>
      <c r="T37" s="15"/>
      <c r="U37" s="15"/>
    </row>
    <row r="38" spans="13:21" x14ac:dyDescent="0.25">
      <c r="M38" s="15"/>
      <c r="N38" s="15"/>
      <c r="O38" s="15"/>
      <c r="P38" s="15"/>
      <c r="Q38" s="15"/>
      <c r="R38" s="15"/>
      <c r="S38" s="15"/>
      <c r="T38" s="15"/>
      <c r="U38" s="15"/>
    </row>
    <row r="39" spans="13:21" x14ac:dyDescent="0.25">
      <c r="M39" s="15"/>
      <c r="N39" s="15"/>
      <c r="O39" s="15"/>
      <c r="P39" s="15"/>
      <c r="Q39" s="15"/>
      <c r="R39" s="15"/>
      <c r="S39" s="15"/>
      <c r="T39" s="15"/>
      <c r="U39" s="15"/>
    </row>
    <row r="40" spans="13:21" x14ac:dyDescent="0.25">
      <c r="M40" s="15"/>
      <c r="N40" s="15"/>
      <c r="O40" s="15"/>
      <c r="P40" s="15"/>
      <c r="Q40" s="15"/>
      <c r="R40" s="15"/>
      <c r="S40" s="15"/>
      <c r="T40" s="15"/>
      <c r="U40" s="15"/>
    </row>
    <row r="41" spans="13:21" x14ac:dyDescent="0.25">
      <c r="M41" s="15"/>
      <c r="N41" s="15"/>
      <c r="O41" s="15"/>
      <c r="P41" s="15"/>
      <c r="Q41" s="15"/>
      <c r="R41" s="15"/>
      <c r="S41" s="15"/>
      <c r="T41" s="15"/>
      <c r="U41" s="15"/>
    </row>
    <row r="42" spans="13:21" x14ac:dyDescent="0.25">
      <c r="M42" s="15"/>
      <c r="N42" s="15"/>
      <c r="O42" s="15"/>
      <c r="P42" s="15"/>
      <c r="Q42" s="15"/>
      <c r="R42" s="15"/>
      <c r="S42" s="15"/>
      <c r="T42" s="15"/>
      <c r="U42" s="15"/>
    </row>
    <row r="43" spans="13:21" x14ac:dyDescent="0.25">
      <c r="M43" s="15"/>
      <c r="N43" s="15"/>
      <c r="O43" s="15"/>
      <c r="P43" s="15"/>
      <c r="Q43" s="15"/>
      <c r="R43" s="15"/>
      <c r="S43" s="15"/>
      <c r="T43" s="15"/>
      <c r="U43" s="15"/>
    </row>
    <row r="44" spans="13:21" x14ac:dyDescent="0.25">
      <c r="M44" s="15"/>
      <c r="N44" s="15"/>
      <c r="O44" s="15"/>
      <c r="P44" s="15"/>
      <c r="Q44" s="15"/>
      <c r="R44" s="15"/>
      <c r="S44" s="15"/>
      <c r="T44" s="15"/>
      <c r="U44" s="15"/>
    </row>
    <row r="45" spans="13:21" x14ac:dyDescent="0.25">
      <c r="M45" s="15"/>
      <c r="N45" s="15"/>
      <c r="O45" s="15"/>
      <c r="P45" s="15"/>
      <c r="Q45" s="15"/>
      <c r="R45" s="15"/>
      <c r="S45" s="15"/>
      <c r="T45" s="15"/>
      <c r="U45" s="15"/>
    </row>
    <row r="46" spans="13:21" x14ac:dyDescent="0.25">
      <c r="M46" s="15"/>
      <c r="N46" s="15"/>
      <c r="O46" s="15"/>
      <c r="P46" s="15"/>
      <c r="Q46" s="15"/>
      <c r="R46" s="15"/>
      <c r="S46" s="15"/>
      <c r="T46" s="15"/>
      <c r="U46" s="15"/>
    </row>
    <row r="47" spans="13:21" x14ac:dyDescent="0.25">
      <c r="M47" s="15"/>
      <c r="N47" s="15"/>
      <c r="O47" s="15"/>
      <c r="P47" s="15"/>
      <c r="Q47" s="15"/>
      <c r="R47" s="15"/>
      <c r="S47" s="15"/>
      <c r="T47" s="15"/>
      <c r="U47" s="15"/>
    </row>
    <row r="48" spans="13:21" x14ac:dyDescent="0.25">
      <c r="M48" s="15"/>
      <c r="N48" s="15"/>
      <c r="O48" s="15"/>
      <c r="P48" s="15"/>
      <c r="Q48" s="15"/>
      <c r="R48" s="15"/>
      <c r="S48" s="15"/>
      <c r="T48" s="15"/>
      <c r="U48" s="15"/>
    </row>
    <row r="49" spans="13:21" x14ac:dyDescent="0.25">
      <c r="M49" s="15"/>
      <c r="N49" s="15"/>
      <c r="O49" s="15"/>
      <c r="P49" s="15"/>
      <c r="Q49" s="15"/>
      <c r="R49" s="15"/>
      <c r="S49" s="15"/>
      <c r="T49" s="15"/>
      <c r="U49" s="15"/>
    </row>
    <row r="50" spans="13:21" x14ac:dyDescent="0.25">
      <c r="M50" s="15"/>
      <c r="N50" s="15"/>
      <c r="O50" s="15"/>
      <c r="P50" s="15"/>
      <c r="Q50" s="15"/>
      <c r="R50" s="15"/>
      <c r="S50" s="15"/>
      <c r="T50" s="15"/>
      <c r="U50" s="15"/>
    </row>
    <row r="51" spans="13:21" x14ac:dyDescent="0.25">
      <c r="M51" s="15"/>
      <c r="N51" s="15"/>
      <c r="O51" s="15"/>
      <c r="P51" s="15"/>
      <c r="Q51" s="15"/>
      <c r="R51" s="15"/>
      <c r="S51" s="15"/>
      <c r="T51" s="15"/>
      <c r="U51" s="15"/>
    </row>
    <row r="52" spans="13:21" x14ac:dyDescent="0.25">
      <c r="M52" s="15"/>
      <c r="N52" s="15"/>
      <c r="O52" s="15"/>
      <c r="P52" s="15"/>
      <c r="Q52" s="15"/>
      <c r="R52" s="15"/>
      <c r="S52" s="15"/>
      <c r="T52" s="15"/>
      <c r="U52" s="15"/>
    </row>
    <row r="53" spans="13:21" x14ac:dyDescent="0.25">
      <c r="M53" s="15"/>
      <c r="N53" s="15"/>
      <c r="O53" s="15"/>
      <c r="P53" s="15"/>
      <c r="Q53" s="15"/>
      <c r="R53" s="15"/>
      <c r="S53" s="15"/>
      <c r="T53" s="15"/>
      <c r="U53" s="15"/>
    </row>
    <row r="54" spans="13:21" x14ac:dyDescent="0.25">
      <c r="M54" s="15"/>
      <c r="N54" s="15"/>
      <c r="O54" s="15"/>
      <c r="P54" s="15"/>
      <c r="Q54" s="15"/>
      <c r="R54" s="15"/>
      <c r="S54" s="15"/>
      <c r="T54" s="15"/>
      <c r="U54" s="15"/>
    </row>
    <row r="55" spans="13:21" x14ac:dyDescent="0.25">
      <c r="M55" s="15"/>
      <c r="N55" s="15"/>
      <c r="O55" s="15"/>
      <c r="P55" s="15"/>
      <c r="Q55" s="15"/>
      <c r="R55" s="15"/>
      <c r="S55" s="15"/>
      <c r="T55" s="15"/>
      <c r="U55" s="15"/>
    </row>
    <row r="56" spans="13:21" x14ac:dyDescent="0.25">
      <c r="M56" s="15"/>
      <c r="N56" s="15"/>
      <c r="O56" s="15"/>
      <c r="P56" s="15"/>
      <c r="Q56" s="15"/>
      <c r="R56" s="15"/>
      <c r="S56" s="15"/>
      <c r="T56" s="15"/>
      <c r="U56" s="15"/>
    </row>
    <row r="57" spans="13:21" x14ac:dyDescent="0.25">
      <c r="M57" s="15"/>
      <c r="N57" s="15"/>
      <c r="O57" s="15"/>
      <c r="P57" s="15"/>
      <c r="Q57" s="15"/>
      <c r="R57" s="15"/>
      <c r="S57" s="15"/>
      <c r="T57" s="15"/>
      <c r="U57" s="15"/>
    </row>
    <row r="58" spans="13:21" x14ac:dyDescent="0.25">
      <c r="M58" s="15"/>
      <c r="N58" s="15"/>
      <c r="O58" s="15"/>
      <c r="P58" s="15"/>
      <c r="Q58" s="15"/>
      <c r="R58" s="15"/>
      <c r="S58" s="15"/>
      <c r="T58" s="15"/>
      <c r="U58" s="15"/>
    </row>
    <row r="59" spans="13:21" x14ac:dyDescent="0.25">
      <c r="M59" s="15"/>
      <c r="N59" s="15"/>
      <c r="O59" s="15"/>
      <c r="P59" s="15"/>
      <c r="Q59" s="15"/>
      <c r="R59" s="15"/>
      <c r="S59" s="15"/>
      <c r="T59" s="15"/>
      <c r="U59" s="15"/>
    </row>
    <row r="60" spans="13:21" x14ac:dyDescent="0.25">
      <c r="M60" s="15"/>
      <c r="N60" s="15"/>
      <c r="O60" s="15"/>
      <c r="P60" s="15"/>
      <c r="Q60" s="15"/>
      <c r="R60" s="15"/>
      <c r="S60" s="15"/>
      <c r="T60" s="15"/>
      <c r="U60" s="15"/>
    </row>
    <row r="61" spans="13:21" x14ac:dyDescent="0.25">
      <c r="M61" s="15"/>
      <c r="N61" s="15"/>
      <c r="O61" s="15"/>
      <c r="P61" s="15"/>
      <c r="Q61" s="15"/>
      <c r="R61" s="15"/>
      <c r="S61" s="15"/>
      <c r="T61" s="15"/>
      <c r="U61" s="15"/>
    </row>
    <row r="62" spans="13:21" x14ac:dyDescent="0.25">
      <c r="M62" s="15"/>
      <c r="N62" s="15"/>
      <c r="O62" s="15"/>
      <c r="P62" s="15"/>
      <c r="Q62" s="15"/>
      <c r="R62" s="15"/>
      <c r="S62" s="15"/>
      <c r="T62" s="15"/>
      <c r="U62" s="15"/>
    </row>
    <row r="63" spans="13:21" x14ac:dyDescent="0.25">
      <c r="M63" s="15"/>
      <c r="N63" s="15"/>
      <c r="O63" s="15"/>
      <c r="P63" s="15"/>
      <c r="Q63" s="15"/>
      <c r="R63" s="15"/>
      <c r="S63" s="15"/>
      <c r="T63" s="15"/>
      <c r="U63" s="15"/>
    </row>
    <row r="64" spans="13:21" x14ac:dyDescent="0.25">
      <c r="M64" s="15"/>
      <c r="N64" s="15"/>
      <c r="O64" s="15"/>
      <c r="P64" s="15"/>
      <c r="Q64" s="15"/>
      <c r="R64" s="15"/>
      <c r="S64" s="15"/>
      <c r="T64" s="15"/>
      <c r="U64" s="15"/>
    </row>
    <row r="65" spans="2:21" x14ac:dyDescent="0.25">
      <c r="M65" s="15"/>
      <c r="N65" s="15"/>
      <c r="O65" s="15"/>
      <c r="P65" s="15"/>
      <c r="Q65" s="15"/>
      <c r="R65" s="15"/>
      <c r="S65" s="15"/>
      <c r="T65" s="15"/>
      <c r="U65" s="15"/>
    </row>
    <row r="66" spans="2:21" x14ac:dyDescent="0.25">
      <c r="M66" s="15"/>
      <c r="N66" s="15"/>
      <c r="O66" s="15"/>
      <c r="P66" s="15"/>
      <c r="Q66" s="15"/>
      <c r="R66" s="15"/>
      <c r="S66" s="15"/>
      <c r="T66" s="15"/>
      <c r="U66" s="15"/>
    </row>
    <row r="67" spans="2:21" x14ac:dyDescent="0.25">
      <c r="M67" s="15"/>
      <c r="N67" s="15"/>
      <c r="O67" s="15"/>
      <c r="P67" s="15"/>
      <c r="Q67" s="15"/>
      <c r="R67" s="15"/>
      <c r="S67" s="15"/>
      <c r="T67" s="15"/>
      <c r="U67" s="15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M68" s="15"/>
      <c r="N68" s="15"/>
      <c r="O68" s="15"/>
      <c r="P68" s="15"/>
      <c r="Q68" s="15"/>
      <c r="R68" s="15"/>
      <c r="S68" s="15"/>
      <c r="T68" s="15"/>
      <c r="U68" s="15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M69" s="15"/>
      <c r="N69" s="15"/>
      <c r="O69" s="15"/>
      <c r="P69" s="15"/>
      <c r="Q69" s="15"/>
      <c r="R69" s="15"/>
      <c r="S69" s="15"/>
      <c r="T69" s="15"/>
      <c r="U69" s="15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M70" s="15"/>
      <c r="N70" s="15"/>
      <c r="O70" s="15"/>
      <c r="P70" s="15"/>
      <c r="Q70" s="15"/>
      <c r="R70" s="15"/>
      <c r="S70" s="15"/>
      <c r="T70" s="15"/>
      <c r="U70" s="15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M71" s="15"/>
      <c r="N71" s="15"/>
      <c r="O71" s="15"/>
      <c r="P71" s="15"/>
      <c r="Q71" s="15"/>
      <c r="R71" s="15"/>
      <c r="S71" s="15"/>
      <c r="T71" s="15"/>
      <c r="U71" s="15"/>
    </row>
    <row r="72" spans="2:21" x14ac:dyDescent="0.25">
      <c r="B72" s="2"/>
      <c r="C72" s="2"/>
      <c r="D72" s="2"/>
      <c r="E72" s="2"/>
      <c r="F72" s="2"/>
      <c r="G72" s="2"/>
      <c r="H72" s="2"/>
      <c r="I72" s="2"/>
      <c r="J72" s="2"/>
      <c r="M72" s="15"/>
      <c r="N72" s="15"/>
      <c r="O72" s="15"/>
      <c r="P72" s="15"/>
      <c r="Q72" s="15"/>
      <c r="R72" s="15"/>
      <c r="S72" s="15"/>
      <c r="T72" s="15"/>
      <c r="U72" s="15"/>
    </row>
    <row r="73" spans="2:21" x14ac:dyDescent="0.25">
      <c r="B73" s="2"/>
      <c r="C73" s="2"/>
      <c r="D73" s="2"/>
      <c r="E73" s="2"/>
      <c r="F73" s="2"/>
      <c r="G73" s="2"/>
      <c r="H73" s="2"/>
      <c r="I73" s="2"/>
      <c r="J73" s="2"/>
      <c r="M73" s="15"/>
      <c r="N73" s="15"/>
      <c r="O73" s="15"/>
      <c r="P73" s="15"/>
      <c r="Q73" s="15"/>
      <c r="R73" s="15"/>
      <c r="S73" s="15"/>
      <c r="T73" s="15"/>
      <c r="U73" s="15"/>
    </row>
    <row r="74" spans="2:21" x14ac:dyDescent="0.25">
      <c r="B74" s="2"/>
      <c r="C74" s="2"/>
      <c r="D74" s="2"/>
      <c r="E74" s="2"/>
      <c r="F74" s="2"/>
      <c r="G74" s="2"/>
      <c r="H74" s="2"/>
      <c r="I74" s="2"/>
      <c r="J74" s="2"/>
      <c r="M74" s="15"/>
      <c r="N74" s="15"/>
      <c r="O74" s="15"/>
      <c r="P74" s="15"/>
      <c r="Q74" s="15"/>
      <c r="R74" s="15"/>
      <c r="S74" s="15"/>
      <c r="T74" s="15"/>
      <c r="U74" s="15"/>
    </row>
    <row r="75" spans="2:21" x14ac:dyDescent="0.25">
      <c r="B75" s="2"/>
      <c r="C75" s="2"/>
      <c r="D75" s="2"/>
      <c r="E75" s="2"/>
      <c r="F75" s="2"/>
      <c r="G75" s="2"/>
      <c r="H75" s="2"/>
      <c r="I75" s="2"/>
      <c r="J75" s="2"/>
      <c r="M75" s="15"/>
      <c r="N75" s="15"/>
      <c r="O75" s="15"/>
      <c r="P75" s="15"/>
      <c r="Q75" s="15"/>
      <c r="R75" s="15"/>
      <c r="S75" s="15"/>
      <c r="T75" s="15"/>
      <c r="U75" s="15"/>
    </row>
    <row r="76" spans="2:21" x14ac:dyDescent="0.25">
      <c r="B76" s="2"/>
      <c r="C76" s="2"/>
      <c r="D76" s="2"/>
      <c r="E76" s="2"/>
      <c r="F76" s="2"/>
      <c r="G76" s="2"/>
      <c r="H76" s="2"/>
      <c r="I76" s="2"/>
      <c r="J76" s="2"/>
      <c r="M76" s="15"/>
      <c r="N76" s="15"/>
      <c r="O76" s="15"/>
      <c r="P76" s="15"/>
      <c r="Q76" s="15"/>
      <c r="R76" s="15"/>
      <c r="S76" s="15"/>
      <c r="T76" s="15"/>
      <c r="U76" s="15"/>
    </row>
    <row r="77" spans="2:21" x14ac:dyDescent="0.25">
      <c r="B77" s="2"/>
      <c r="C77" s="2"/>
      <c r="D77" s="2"/>
      <c r="E77" s="2"/>
      <c r="F77" s="2"/>
      <c r="G77" s="2"/>
      <c r="H77" s="2"/>
      <c r="I77" s="2"/>
      <c r="J77" s="2"/>
      <c r="M77" s="15"/>
      <c r="N77" s="15"/>
      <c r="O77" s="15"/>
      <c r="P77" s="15"/>
      <c r="Q77" s="15"/>
      <c r="R77" s="15"/>
      <c r="S77" s="15"/>
      <c r="T77" s="15"/>
      <c r="U77" s="15"/>
    </row>
    <row r="78" spans="2:21" x14ac:dyDescent="0.25">
      <c r="B78" s="2"/>
      <c r="C78" s="2"/>
      <c r="D78" s="2"/>
      <c r="E78" s="2"/>
      <c r="F78" s="2"/>
      <c r="G78" s="2"/>
      <c r="H78" s="2"/>
      <c r="I78" s="2"/>
      <c r="J78" s="2"/>
    </row>
    <row r="79" spans="2:21" x14ac:dyDescent="0.25">
      <c r="B79" s="2"/>
      <c r="C79" s="2"/>
      <c r="D79" s="2"/>
      <c r="E79" s="2"/>
      <c r="F79" s="2"/>
      <c r="G79" s="2"/>
      <c r="H79" s="2"/>
      <c r="I79" s="2"/>
      <c r="J79" s="2"/>
    </row>
    <row r="80" spans="2:21" x14ac:dyDescent="0.25">
      <c r="B80" s="2"/>
      <c r="C80" s="2"/>
      <c r="D80" s="2"/>
      <c r="E80" s="2"/>
      <c r="F80" s="2"/>
      <c r="G80" s="2"/>
      <c r="H80" s="2"/>
      <c r="I80" s="2"/>
      <c r="J80" s="2"/>
    </row>
    <row r="81" spans="2:10" x14ac:dyDescent="0.25">
      <c r="B81" s="2"/>
      <c r="C81" s="2"/>
      <c r="D81" s="2"/>
      <c r="E81" s="2"/>
      <c r="F81" s="2"/>
      <c r="G81" s="2"/>
      <c r="H81" s="2"/>
      <c r="I81" s="2"/>
      <c r="J81" s="2"/>
    </row>
    <row r="82" spans="2:10" x14ac:dyDescent="0.25">
      <c r="B82" s="2"/>
      <c r="C82" s="2"/>
      <c r="D82" s="2"/>
      <c r="E82" s="2"/>
      <c r="F82" s="2"/>
      <c r="G82" s="2"/>
      <c r="H82" s="2"/>
      <c r="I82" s="2"/>
      <c r="J82" s="2"/>
    </row>
    <row r="83" spans="2:10" x14ac:dyDescent="0.25">
      <c r="B83" s="2"/>
      <c r="C83" s="2"/>
      <c r="D83" s="2"/>
      <c r="E83" s="2"/>
      <c r="F83" s="2"/>
      <c r="G83" s="2"/>
      <c r="H83" s="2"/>
      <c r="I83" s="2"/>
      <c r="J83" s="2"/>
    </row>
    <row r="84" spans="2:10" x14ac:dyDescent="0.25">
      <c r="B84" s="2"/>
      <c r="C84" s="2"/>
      <c r="D84" s="2"/>
      <c r="E84" s="2"/>
      <c r="F84" s="2"/>
      <c r="G84" s="2"/>
      <c r="H84" s="2"/>
      <c r="I84" s="2"/>
      <c r="J84" s="2"/>
    </row>
    <row r="85" spans="2:10" x14ac:dyDescent="0.25">
      <c r="B85" s="2"/>
      <c r="C85" s="2"/>
      <c r="D85" s="2"/>
      <c r="E85" s="2"/>
      <c r="F85" s="2"/>
      <c r="G85" s="2"/>
      <c r="H85" s="2"/>
      <c r="I85" s="2"/>
      <c r="J85" s="2"/>
    </row>
    <row r="86" spans="2:10" x14ac:dyDescent="0.25">
      <c r="B86" s="2"/>
      <c r="C86" s="2"/>
      <c r="D86" s="2"/>
      <c r="E86" s="2"/>
      <c r="F86" s="2"/>
      <c r="G86" s="2"/>
      <c r="H86" s="2"/>
      <c r="I86" s="2"/>
      <c r="J86" s="2"/>
    </row>
    <row r="87" spans="2:10" x14ac:dyDescent="0.25">
      <c r="B87" s="2"/>
      <c r="C87" s="2"/>
      <c r="D87" s="2"/>
      <c r="E87" s="2"/>
      <c r="F87" s="2"/>
      <c r="G87" s="2"/>
      <c r="H87" s="2"/>
      <c r="I87" s="2"/>
      <c r="J87" s="2"/>
    </row>
    <row r="88" spans="2:10" x14ac:dyDescent="0.25">
      <c r="B88" s="2"/>
      <c r="C88" s="2"/>
      <c r="D88" s="2"/>
      <c r="E88" s="2"/>
      <c r="F88" s="2"/>
      <c r="G88" s="2"/>
      <c r="H88" s="2"/>
      <c r="I88" s="2"/>
      <c r="J88" s="2"/>
    </row>
    <row r="89" spans="2:10" x14ac:dyDescent="0.25">
      <c r="B89" s="2"/>
      <c r="C89" s="2"/>
      <c r="D89" s="2"/>
      <c r="E89" s="2"/>
      <c r="F89" s="2"/>
      <c r="G89" s="2"/>
      <c r="H89" s="2"/>
      <c r="I89" s="2"/>
      <c r="J89" s="2"/>
    </row>
    <row r="90" spans="2:10" x14ac:dyDescent="0.25">
      <c r="B90" s="2"/>
      <c r="C90" s="2"/>
      <c r="D90" s="2"/>
      <c r="E90" s="2"/>
      <c r="F90" s="2"/>
      <c r="G90" s="2"/>
      <c r="H90" s="2"/>
      <c r="I90" s="2"/>
      <c r="J90" s="2"/>
    </row>
    <row r="91" spans="2:10" x14ac:dyDescent="0.25">
      <c r="B91" s="2"/>
      <c r="C91" s="2"/>
      <c r="D91" s="2"/>
      <c r="E91" s="2"/>
      <c r="F91" s="2"/>
      <c r="G91" s="2"/>
      <c r="H91" s="2"/>
      <c r="I91" s="2"/>
      <c r="J91" s="2"/>
    </row>
    <row r="92" spans="2:10" x14ac:dyDescent="0.25">
      <c r="B92" s="2"/>
      <c r="C92" s="2"/>
      <c r="D92" s="2"/>
      <c r="E92" s="2"/>
      <c r="F92" s="2"/>
      <c r="G92" s="2"/>
      <c r="H92" s="2"/>
      <c r="I92" s="2"/>
      <c r="J92" s="2"/>
    </row>
    <row r="93" spans="2:10" x14ac:dyDescent="0.25">
      <c r="B93" s="2"/>
      <c r="C93" s="2"/>
      <c r="D93" s="2"/>
      <c r="E93" s="2"/>
      <c r="F93" s="2"/>
      <c r="G93" s="2"/>
      <c r="H93" s="2"/>
      <c r="I93" s="2"/>
      <c r="J93" s="2"/>
    </row>
    <row r="94" spans="2:10" x14ac:dyDescent="0.25">
      <c r="B94" s="2"/>
      <c r="C94" s="2"/>
      <c r="D94" s="2"/>
      <c r="E94" s="2"/>
      <c r="F94" s="2"/>
      <c r="G94" s="2"/>
      <c r="H94" s="2"/>
      <c r="I94" s="2"/>
      <c r="J94" s="2"/>
    </row>
    <row r="95" spans="2:10" x14ac:dyDescent="0.25">
      <c r="B95" s="2"/>
      <c r="C95" s="2"/>
      <c r="D95" s="2"/>
      <c r="E95" s="2"/>
      <c r="F95" s="2"/>
      <c r="G95" s="2"/>
      <c r="H95" s="2"/>
      <c r="I95" s="2"/>
      <c r="J95" s="2"/>
    </row>
    <row r="96" spans="2:10" x14ac:dyDescent="0.25">
      <c r="B96" s="2"/>
      <c r="C96" s="2"/>
      <c r="D96" s="2"/>
      <c r="E96" s="2"/>
      <c r="F96" s="2"/>
      <c r="G96" s="2"/>
      <c r="H96" s="2"/>
      <c r="I96" s="2"/>
      <c r="J96" s="2"/>
    </row>
    <row r="97" spans="2:10" x14ac:dyDescent="0.25">
      <c r="B97" s="2"/>
      <c r="C97" s="2"/>
      <c r="D97" s="2"/>
      <c r="E97" s="2"/>
      <c r="F97" s="2"/>
      <c r="G97" s="2"/>
      <c r="H97" s="2"/>
      <c r="I97" s="2"/>
      <c r="J97" s="2"/>
    </row>
    <row r="98" spans="2:10" x14ac:dyDescent="0.25">
      <c r="B98" s="2"/>
      <c r="C98" s="2"/>
      <c r="D98" s="2"/>
      <c r="E98" s="2"/>
      <c r="F98" s="2"/>
      <c r="G98" s="2"/>
      <c r="H98" s="2"/>
      <c r="I98" s="2"/>
      <c r="J98" s="2"/>
    </row>
    <row r="99" spans="2:10" x14ac:dyDescent="0.25">
      <c r="B99" s="2"/>
      <c r="C99" s="2"/>
      <c r="D99" s="2"/>
      <c r="E99" s="2"/>
      <c r="F99" s="2"/>
      <c r="G99" s="2"/>
      <c r="H99" s="2"/>
      <c r="I99" s="2"/>
      <c r="J99" s="2"/>
    </row>
    <row r="100" spans="2:10" x14ac:dyDescent="0.25">
      <c r="B100" s="2"/>
      <c r="C100" s="2"/>
      <c r="D100" s="2"/>
      <c r="E100" s="2"/>
      <c r="F100" s="2"/>
      <c r="G100" s="2"/>
      <c r="H100" s="2"/>
      <c r="I100" s="2"/>
      <c r="J100" s="2"/>
    </row>
    <row r="101" spans="2:10" x14ac:dyDescent="0.25">
      <c r="B101" s="2"/>
      <c r="C101" s="2"/>
      <c r="D101" s="2"/>
      <c r="E101" s="2"/>
      <c r="F101" s="2"/>
      <c r="G101" s="2"/>
      <c r="H101" s="2"/>
      <c r="I101" s="2"/>
      <c r="J101" s="2"/>
    </row>
    <row r="102" spans="2:10" x14ac:dyDescent="0.25">
      <c r="B102" s="2"/>
      <c r="C102" s="2"/>
      <c r="D102" s="2"/>
      <c r="E102" s="2"/>
      <c r="F102" s="2"/>
      <c r="G102" s="2"/>
      <c r="H102" s="2"/>
      <c r="I102" s="2"/>
      <c r="J102" s="2"/>
    </row>
    <row r="103" spans="2:10" x14ac:dyDescent="0.25">
      <c r="B103" s="2"/>
      <c r="C103" s="2"/>
      <c r="D103" s="2"/>
      <c r="E103" s="2"/>
      <c r="F103" s="2"/>
      <c r="G103" s="2"/>
      <c r="H103" s="2"/>
      <c r="I103" s="2"/>
      <c r="J103" s="2"/>
    </row>
  </sheetData>
  <mergeCells count="8">
    <mergeCell ref="M29:U77"/>
    <mergeCell ref="M2:O2"/>
    <mergeCell ref="M11:O11"/>
    <mergeCell ref="M20:O20"/>
    <mergeCell ref="C1:D1"/>
    <mergeCell ref="E1:F1"/>
    <mergeCell ref="G1:H1"/>
    <mergeCell ref="I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ENCINAS LEITE</dc:creator>
  <cp:lastModifiedBy>DANILO ENCINAS LEITE</cp:lastModifiedBy>
  <dcterms:created xsi:type="dcterms:W3CDTF">2025-05-23T22:53:48Z</dcterms:created>
  <dcterms:modified xsi:type="dcterms:W3CDTF">2025-05-24T04:33:57Z</dcterms:modified>
</cp:coreProperties>
</file>