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9ab674e8efd509/Desktop/Class Repository/Copies of Work/01 - Excel Unit/Copy_Module 01 Challenge - Due 04-04-2024/"/>
    </mc:Choice>
  </mc:AlternateContent>
  <xr:revisionPtr revIDLastSave="359" documentId="13_ncr:40009_{11C9D2FE-BDF6-5C46-B9DE-A4DF0C4A6734}" xr6:coauthVersionLast="47" xr6:coauthVersionMax="47" xr10:uidLastSave="{7B7B90B0-051E-44BA-AF72-B157F588928D}"/>
  <bookViews>
    <workbookView xWindow="-110" yWindow="-110" windowWidth="19420" windowHeight="11500" firstSheet="3" activeTab="5" xr2:uid="{00000000-000D-0000-FFFF-FFFF00000000}"/>
  </bookViews>
  <sheets>
    <sheet name="Parent Cat. Launch Outcomes" sheetId="2" r:id="rId1"/>
    <sheet name="Sub-Category Launch Outcomes" sheetId="4" r:id="rId2"/>
    <sheet name="Outcomes of Launches Line Graph" sheetId="5" r:id="rId3"/>
    <sheet name="Outcome of Goal" sheetId="6" r:id="rId4"/>
    <sheet name="Crowdfunding" sheetId="1" r:id="rId5"/>
    <sheet name="Backers Outcome" sheetId="7" r:id="rId6"/>
  </sheets>
  <definedNames>
    <definedName name="_xlnm._FilterDatabase" localSheetId="4" hidden="1">Crowdfunding!$A$1:$T$1001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7" l="1"/>
  <c r="M3" i="7"/>
  <c r="L3" i="7"/>
  <c r="K3" i="7"/>
  <c r="I3" i="7"/>
  <c r="M2" i="7"/>
  <c r="L2" i="7"/>
  <c r="K2" i="7"/>
  <c r="J2" i="7"/>
  <c r="I2" i="7"/>
  <c r="D13" i="6"/>
  <c r="C13" i="6"/>
  <c r="B13" i="6"/>
  <c r="B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B5" i="6"/>
  <c r="D5" i="6"/>
  <c r="C5" i="6"/>
  <c r="B4" i="6"/>
  <c r="D4" i="6"/>
  <c r="C4" i="6"/>
  <c r="B3" i="6"/>
  <c r="D3" i="6"/>
  <c r="C3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E13" i="6" l="1"/>
  <c r="G13" i="6" s="1"/>
  <c r="E12" i="6"/>
  <c r="F12" i="6" s="1"/>
  <c r="E11" i="6"/>
  <c r="F11" i="6" s="1"/>
  <c r="E9" i="6"/>
  <c r="F9" i="6" s="1"/>
  <c r="E8" i="6"/>
  <c r="F8" i="6" s="1"/>
  <c r="E7" i="6"/>
  <c r="F7" i="6" s="1"/>
  <c r="E10" i="6"/>
  <c r="G10" i="6" s="1"/>
  <c r="E6" i="6"/>
  <c r="F6" i="6" s="1"/>
  <c r="E5" i="6"/>
  <c r="F5" i="6" s="1"/>
  <c r="E4" i="6"/>
  <c r="G4" i="6" s="1"/>
  <c r="E3" i="6"/>
  <c r="H3" i="6" s="1"/>
  <c r="E2" i="6"/>
  <c r="F2" i="6" s="1"/>
  <c r="H9" i="6" l="1"/>
  <c r="F13" i="6"/>
  <c r="G11" i="6"/>
  <c r="H11" i="6"/>
  <c r="H6" i="6"/>
  <c r="H12" i="6"/>
  <c r="G7" i="6"/>
  <c r="G9" i="6"/>
  <c r="G12" i="6"/>
  <c r="G6" i="6"/>
  <c r="H13" i="6"/>
  <c r="F4" i="6"/>
  <c r="H4" i="6"/>
  <c r="G3" i="6"/>
  <c r="F10" i="6"/>
  <c r="F3" i="6"/>
  <c r="H7" i="6"/>
  <c r="H8" i="6"/>
  <c r="G8" i="6"/>
  <c r="H10" i="6"/>
  <c r="G5" i="6"/>
  <c r="H5" i="6"/>
  <c r="H2" i="6"/>
  <c r="G2" i="6"/>
</calcChain>
</file>

<file path=xl/sharedStrings.xml><?xml version="1.0" encoding="utf-8"?>
<sst xmlns="http://schemas.openxmlformats.org/spreadsheetml/2006/main" count="7060" uniqueCount="2109">
  <si>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</si>
  <si>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</si>
  <si>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</si>
  <si>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</si>
  <si>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</si>
  <si>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</si>
  <si>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</si>
  <si>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</si>
  <si>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</si>
  <si>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</si>
  <si>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</si>
  <si>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</si>
  <si>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</si>
  <si>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</si>
  <si>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</si>
  <si>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</si>
  <si>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</si>
  <si>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</si>
  <si>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</si>
  <si>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</si>
  <si>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</si>
  <si>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</si>
  <si>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</si>
  <si>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</si>
  <si>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</si>
  <si>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</si>
  <si>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</si>
  <si>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</si>
  <si>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</si>
  <si>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</si>
  <si>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</si>
  <si>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</si>
  <si>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</si>
  <si>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</si>
  <si>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</si>
  <si>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</si>
  <si>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</si>
  <si>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</si>
  <si>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</si>
  <si>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</si>
  <si>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</si>
  <si>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</si>
  <si>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</si>
  <si>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</si>
  <si>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</si>
  <si>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</si>
  <si>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</si>
  <si>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</si>
  <si>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</si>
  <si>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</si>
  <si>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</si>
  <si>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</si>
  <si>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</si>
  <si>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</si>
  <si>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</si>
  <si>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</si>
  <si>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</si>
  <si>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</si>
  <si>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</si>
  <si>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</si>
  <si>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</si>
  <si>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</si>
  <si>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</si>
  <si>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</si>
  <si>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</si>
  <si>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</si>
  <si>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</si>
  <si>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</si>
  <si>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</si>
  <si>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</si>
  <si>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</si>
  <si>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</si>
  <si>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</si>
  <si>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</si>
  <si>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</si>
  <si>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</si>
  <si>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</si>
  <si>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</si>
  <si>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</si>
  <si>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</si>
  <si>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</si>
  <si>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</si>
  <si>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</si>
  <si>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</si>
  <si>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</si>
  <si>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</si>
  <si>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</si>
  <si>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</si>
  <si>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</si>
  <si>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</si>
  <si>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</si>
  <si>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</si>
  <si>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</si>
  <si>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</si>
  <si>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</si>
  <si>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</si>
  <si>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</si>
  <si>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</si>
  <si>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</si>
  <si>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</si>
  <si>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</si>
  <si>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</si>
  <si>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</si>
  <si>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</si>
  <si>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</si>
  <si>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</si>
  <si>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</si>
  <si>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</si>
  <si>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</si>
  <si>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</si>
  <si>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</si>
  <si>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</si>
  <si>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</si>
  <si>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</si>
  <si>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</si>
  <si>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</si>
  <si>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</si>
  <si>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</si>
  <si>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</si>
  <si>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</si>
  <si>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</si>
  <si>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</si>
  <si>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</si>
  <si>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</si>
  <si>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</si>
  <si>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</si>
  <si>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</si>
  <si>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</si>
  <si>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</si>
  <si>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</si>
  <si>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</si>
  <si>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</si>
  <si>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</si>
  <si>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</si>
  <si>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</si>
  <si>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</si>
  <si>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</si>
  <si>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</si>
  <si>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</si>
  <si>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</si>
  <si>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</si>
  <si>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</si>
  <si>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</si>
  <si>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</si>
  <si>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</si>
  <si>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</si>
  <si>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</si>
  <si>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</si>
  <si>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</si>
  <si>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</si>
  <si>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</si>
  <si>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</si>
  <si>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</si>
  <si>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</si>
  <si>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</si>
  <si>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</si>
  <si>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</si>
  <si>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</si>
  <si>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</si>
  <si>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</si>
  <si>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</si>
  <si>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</si>
  <si>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</si>
  <si>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</si>
  <si>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</si>
  <si>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</si>
  <si>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</si>
  <si>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</si>
  <si>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</si>
  <si>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</si>
  <si>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</si>
  <si>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</si>
  <si>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</si>
  <si>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</si>
  <si>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</si>
  <si>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</si>
  <si>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</si>
  <si>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</si>
  <si>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</si>
  <si>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</si>
  <si>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</si>
  <si>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</si>
  <si>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</si>
  <si>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</si>
  <si>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</si>
  <si>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</si>
  <si>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</si>
  <si>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</si>
  <si>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</si>
  <si>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</si>
  <si>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</si>
  <si>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</si>
  <si>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</si>
  <si>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</si>
  <si>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</si>
  <si>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</si>
  <si>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</si>
  <si>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</si>
  <si>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</si>
  <si>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</si>
  <si>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</si>
  <si>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</si>
  <si>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</si>
  <si>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</si>
  <si>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</si>
  <si>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</si>
  <si>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</si>
  <si>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</si>
  <si>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</si>
  <si>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</si>
  <si>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</si>
  <si>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</si>
  <si>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</si>
  <si>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</si>
  <si>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</si>
  <si>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</si>
  <si>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</si>
  <si>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</si>
  <si>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</si>
  <si>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</si>
  <si>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</si>
  <si>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</si>
  <si>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</si>
  <si>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</si>
  <si>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</si>
  <si>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</si>
  <si>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</si>
  <si>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</si>
  <si>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</si>
  <si>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</si>
  <si>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</si>
  <si>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</si>
  <si>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</si>
  <si>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</si>
  <si>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</si>
  <si>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</si>
  <si>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</si>
  <si>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</si>
  <si>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</si>
  <si>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</si>
  <si>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</si>
  <si>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</si>
  <si>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</si>
  <si>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</si>
  <si>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</si>
  <si>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</si>
  <si>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</si>
  <si>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</si>
  <si>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</si>
  <si>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</si>
  <si>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</si>
  <si>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</si>
  <si>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</si>
  <si>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</si>
  <si>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</si>
  <si>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</si>
  <si>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</si>
  <si>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</si>
  <si>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</si>
  <si>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</si>
  <si>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</si>
  <si>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</si>
  <si>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</si>
  <si>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</si>
  <si>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</si>
  <si>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</si>
  <si>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</si>
  <si>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</si>
  <si>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</si>
  <si>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</si>
  <si>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</si>
  <si>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</si>
  <si>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</si>
  <si>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</si>
  <si>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</si>
  <si>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</si>
  <si>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</si>
  <si>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</si>
  <si>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</si>
  <si>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</si>
  <si>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</si>
  <si>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</si>
  <si>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</si>
  <si>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</si>
  <si>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</si>
  <si>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</si>
  <si>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</si>
  <si>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</si>
  <si>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</si>
  <si>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</si>
  <si>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</si>
  <si>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</si>
  <si>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</si>
  <si>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</si>
  <si>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</si>
  <si>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</si>
  <si>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</si>
  <si>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</si>
  <si>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</si>
  <si>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</si>
  <si>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</si>
  <si>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</si>
  <si>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</si>
  <si>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</si>
  <si>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</si>
  <si>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</si>
  <si>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</si>
  <si>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</si>
  <si>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</si>
  <si>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</si>
  <si>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</si>
  <si>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</si>
  <si>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</si>
  <si>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</si>
  <si>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</si>
  <si>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</si>
  <si>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</si>
  <si>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</si>
  <si>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</si>
  <si>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</si>
  <si>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</si>
  <si>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</si>
  <si>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</si>
  <si>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</si>
  <si>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</si>
  <si>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</si>
  <si>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</si>
  <si>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</si>
  <si>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</si>
  <si>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</si>
  <si>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</si>
  <si>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</si>
  <si>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</si>
  <si>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</si>
  <si>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</si>
  <si>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</si>
  <si>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</si>
  <si>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</si>
  <si>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</si>
  <si>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</si>
  <si>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</si>
  <si>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</si>
  <si>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</si>
  <si>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</si>
  <si>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</si>
  <si>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</si>
  <si>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</si>
  <si>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</si>
  <si>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</si>
  <si>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</si>
  <si>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</si>
  <si>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</si>
  <si>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</si>
  <si>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</si>
  <si>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</si>
  <si>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</si>
  <si>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</si>
  <si>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</si>
  <si>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</si>
  <si>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</si>
  <si>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</si>
  <si>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</si>
  <si>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</si>
  <si>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</si>
  <si>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</si>
  <si>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</si>
  <si>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</si>
  <si>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</si>
  <si>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</si>
  <si>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</si>
  <si>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</si>
  <si>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</si>
  <si>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</si>
  <si>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</si>
  <si>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</si>
  <si>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</si>
  <si>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</si>
  <si>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</si>
  <si>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</si>
  <si>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</si>
  <si>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</si>
  <si>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</si>
  <si>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</si>
  <si>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</si>
  <si>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</si>
  <si>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</si>
  <si>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</si>
  <si>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</si>
  <si>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</si>
  <si>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</si>
  <si>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</si>
  <si>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</si>
  <si>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</si>
  <si>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</si>
  <si>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</si>
  <si>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</si>
  <si>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</si>
  <si>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</si>
  <si>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</si>
  <si>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</si>
  <si>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</si>
  <si>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</si>
  <si>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</si>
  <si>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</si>
  <si>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</si>
  <si>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</si>
  <si>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</si>
  <si>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</si>
  <si>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</si>
  <si>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</si>
  <si>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</si>
  <si>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</si>
  <si>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</si>
  <si>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</si>
  <si>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</si>
  <si>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</si>
  <si>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</si>
  <si>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</si>
  <si>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</si>
  <si>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</si>
  <si>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</si>
  <si>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</si>
  <si>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</si>
  <si>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</si>
  <si>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</si>
  <si>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</si>
  <si>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</si>
  <si>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</si>
  <si>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</si>
  <si>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</si>
  <si>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</si>
  <si>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</si>
  <si>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</si>
  <si>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</si>
  <si>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</si>
  <si>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</si>
  <si>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</si>
  <si>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</si>
  <si>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</si>
  <si>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</si>
  <si>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</si>
  <si>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</si>
  <si>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</si>
  <si>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</si>
  <si>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</si>
  <si>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</si>
  <si>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</si>
  <si>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</si>
  <si>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</si>
  <si>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</si>
  <si>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</si>
  <si>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</si>
  <si>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</si>
  <si>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</si>
  <si>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</si>
  <si>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</si>
  <si>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</si>
  <si>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</si>
  <si>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</si>
  <si>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</si>
  <si>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</si>
  <si>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</si>
  <si>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</si>
  <si>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</si>
  <si>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</si>
  <si>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</si>
  <si>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</si>
  <si>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</si>
  <si>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</si>
  <si>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</si>
  <si>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</si>
  <si>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</si>
  <si>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</si>
  <si>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</si>
  <si>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</si>
  <si>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</si>
  <si>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</si>
  <si>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</si>
  <si>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</si>
  <si>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</si>
  <si>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</si>
  <si>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</si>
  <si>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</si>
  <si>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</si>
  <si>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</si>
  <si>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</si>
  <si>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</si>
  <si>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</si>
  <si>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</si>
  <si>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</si>
  <si>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</si>
  <si>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</si>
  <si>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</si>
  <si>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</si>
  <si>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</si>
  <si>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</si>
  <si>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</si>
  <si>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</si>
  <si>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</si>
  <si>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</si>
  <si>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</si>
  <si>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</si>
  <si>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</si>
  <si>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</si>
  <si>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</si>
  <si>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</si>
  <si>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</si>
  <si>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</si>
  <si>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</si>
  <si>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</si>
  <si>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</si>
  <si>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</si>
  <si>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</si>
  <si>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</si>
  <si>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</si>
  <si>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</si>
  <si>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</si>
  <si>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</si>
  <si>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</si>
  <si>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</si>
  <si>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</si>
  <si>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</si>
  <si>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</si>
  <si>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</si>
  <si>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</si>
  <si>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</si>
  <si>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</si>
  <si>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</si>
  <si>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</si>
  <si>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</si>
  <si>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</si>
  <si>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</si>
  <si>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</si>
  <si>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</si>
  <si>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</si>
  <si>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</si>
  <si>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</si>
  <si>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</si>
  <si>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</si>
  <si>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</si>
  <si>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</si>
  <si>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</si>
  <si>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</si>
  <si>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</si>
  <si>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</si>
  <si>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</si>
  <si>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</si>
  <si>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</si>
  <si>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</si>
  <si>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</si>
  <si>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</si>
  <si>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</si>
  <si>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</si>
  <si>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</si>
  <si>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</si>
  <si>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</si>
  <si>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</si>
  <si>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</si>
  <si>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</si>
  <si>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</si>
  <si>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</si>
  <si>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</si>
  <si>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</si>
  <si>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</si>
  <si>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</si>
  <si>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</si>
  <si>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</si>
  <si>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</si>
  <si>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</si>
  <si>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</si>
  <si>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</si>
  <si>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</si>
  <si>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</si>
  <si>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</si>
  <si>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</si>
  <si>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</si>
  <si>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</si>
  <si>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</si>
  <si>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</si>
  <si>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</si>
  <si>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</si>
  <si>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</si>
  <si>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</si>
  <si>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</si>
  <si>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</si>
  <si>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</si>
  <si>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</si>
  <si>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</si>
  <si>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</si>
  <si>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</si>
  <si>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</si>
  <si>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</si>
  <si>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</si>
  <si>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</si>
  <si>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</si>
  <si>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</si>
  <si>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</si>
  <si>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</si>
  <si>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</si>
  <si>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</si>
  <si>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</si>
  <si>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</si>
  <si>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</si>
  <si>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</si>
  <si>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</si>
  <si>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</si>
  <si>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</si>
  <si>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</si>
  <si>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</si>
  <si>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</si>
  <si>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</si>
  <si>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</si>
  <si>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</si>
  <si>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</si>
  <si>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</si>
  <si>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</si>
  <si>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</si>
  <si>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</si>
  <si>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</si>
  <si>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</si>
  <si>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</si>
  <si>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</si>
  <si>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</si>
  <si>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</si>
  <si>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</si>
  <si>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</si>
  <si>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</si>
  <si>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</si>
  <si>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</si>
  <si>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</si>
  <si>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</si>
  <si>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</si>
  <si>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</si>
  <si>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</si>
  <si>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</si>
  <si>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</si>
  <si>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</si>
  <si>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</si>
  <si>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</si>
  <si>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</si>
  <si>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</si>
  <si>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</si>
  <si>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</si>
  <si>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</si>
  <si>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</si>
  <si>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</si>
  <si>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</si>
  <si>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</si>
  <si>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</si>
  <si>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</si>
  <si>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</si>
  <si>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</si>
  <si>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</si>
  <si>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</si>
  <si>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</si>
  <si>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</si>
  <si>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</si>
  <si>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</si>
  <si>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</si>
  <si>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</si>
  <si>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</si>
  <si>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</si>
  <si>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</si>
  <si>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</si>
  <si>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</si>
  <si>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</si>
  <si>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</si>
  <si>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</si>
  <si>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</si>
  <si>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</si>
  <si>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</si>
  <si>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</si>
  <si>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</si>
  <si>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</si>
  <si>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</si>
  <si>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</si>
  <si>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</si>
  <si>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</si>
  <si>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</si>
  <si>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</si>
  <si>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</si>
  <si>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</si>
  <si>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</si>
  <si>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</si>
  <si>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</si>
  <si>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</si>
  <si>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</si>
  <si>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</si>
  <si>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</si>
  <si>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</si>
  <si>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</si>
  <si>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</si>
  <si>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</si>
  <si>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</si>
  <si>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</si>
  <si>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</si>
  <si>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</si>
  <si>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</si>
  <si>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</si>
  <si>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</si>
  <si>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</si>
  <si>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</si>
  <si>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</si>
  <si>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</si>
  <si>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</si>
  <si>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</si>
  <si>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</si>
  <si>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</si>
  <si>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</si>
  <si>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</si>
  <si>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</si>
  <si>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</si>
  <si>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</si>
  <si>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</si>
  <si>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</si>
  <si>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</si>
  <si>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</si>
  <si>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</si>
  <si>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</si>
  <si>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</si>
  <si>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</si>
  <si>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</si>
  <si>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</si>
  <si>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</si>
  <si>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</si>
  <si>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</si>
  <si>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</si>
  <si>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</si>
  <si>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</si>
  <si>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</si>
  <si>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</si>
  <si>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</si>
  <si>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</si>
  <si>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</si>
  <si>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</si>
  <si>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</si>
  <si>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</si>
  <si>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</si>
  <si>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</si>
  <si>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</si>
  <si>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</si>
  <si>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</si>
  <si>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</si>
  <si>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</si>
  <si>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</si>
  <si>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</si>
  <si>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</si>
  <si>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</si>
  <si>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</si>
  <si>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</si>
  <si>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</si>
  <si>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</si>
  <si>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</si>
  <si>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</si>
  <si>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</si>
  <si>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</si>
  <si>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</si>
  <si>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</si>
  <si>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</si>
  <si>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</si>
  <si>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</si>
  <si>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</si>
  <si>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</si>
  <si>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</si>
  <si>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</si>
  <si>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</si>
  <si>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</si>
  <si>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</si>
  <si>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</si>
  <si>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</si>
  <si>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</si>
  <si>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</si>
  <si>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</si>
  <si>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</si>
  <si>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</si>
  <si>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</si>
  <si>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</si>
  <si>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</si>
  <si>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</si>
  <si>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</si>
  <si>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</si>
  <si>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</si>
  <si>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</si>
  <si>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</si>
  <si>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</si>
  <si>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</si>
  <si>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</si>
  <si>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</si>
  <si>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</si>
  <si>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</si>
  <si>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</si>
  <si>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</si>
  <si>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</si>
  <si>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</si>
  <si>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</si>
  <si>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</si>
  <si>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</si>
  <si>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</si>
  <si>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</si>
  <si>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</si>
  <si>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</si>
  <si>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</si>
  <si>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</si>
  <si>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</si>
  <si>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</si>
  <si>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</si>
  <si>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</si>
  <si>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</si>
  <si>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</si>
  <si>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</si>
  <si>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</si>
  <si>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</si>
  <si>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</si>
  <si>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</si>
  <si>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</si>
  <si>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</si>
  <si>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</si>
  <si>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</si>
  <si>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</si>
  <si>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</si>
  <si>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</si>
  <si>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</si>
  <si>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</si>
  <si>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</si>
  <si>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</si>
  <si>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</si>
  <si>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</si>
  <si>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</si>
  <si>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</si>
  <si>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</si>
  <si>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</si>
  <si>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</si>
  <si>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</si>
  <si>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</si>
  <si>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</si>
  <si>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</si>
  <si>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</si>
  <si>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</si>
  <si>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</si>
  <si>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</si>
  <si>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</si>
  <si>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</si>
  <si>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</si>
  <si>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</si>
  <si>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</si>
  <si>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</si>
  <si>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</si>
  <si>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</si>
  <si>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</si>
  <si>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</si>
  <si>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</si>
  <si>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</si>
  <si>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</si>
  <si>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</si>
  <si>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</si>
  <si>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</si>
  <si>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</si>
  <si>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</si>
  <si>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</si>
  <si>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</si>
  <si>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</si>
  <si>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</si>
  <si>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</si>
  <si>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</si>
  <si>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</si>
  <si>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</si>
  <si>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</si>
  <si>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</si>
  <si>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</si>
  <si>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</si>
  <si>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</si>
  <si>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</si>
  <si>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</si>
  <si>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</si>
  <si>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</si>
  <si>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</si>
  <si>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</si>
  <si>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</si>
  <si>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</si>
  <si>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</si>
  <si>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</si>
  <si>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</si>
  <si>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</si>
  <si>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</si>
  <si>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</si>
  <si>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</si>
  <si>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</si>
  <si>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</si>
  <si>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</si>
  <si>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</si>
  <si>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</si>
  <si>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</si>
  <si>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</si>
  <si>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</si>
  <si>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</si>
  <si>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</si>
  <si>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</si>
  <si>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</si>
  <si>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</si>
  <si>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</si>
  <si>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</si>
  <si>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</si>
  <si>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</si>
  <si>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</si>
  <si>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</si>
  <si>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</si>
  <si>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</si>
  <si>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</si>
  <si>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</si>
  <si>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</si>
  <si>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</si>
  <si>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</si>
  <si>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</si>
  <si>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</si>
  <si>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</si>
  <si>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</si>
  <si>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</si>
  <si>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</si>
  <si>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</si>
  <si>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</si>
  <si>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</si>
  <si>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</si>
  <si>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</si>
  <si>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</si>
  <si>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</si>
  <si>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</si>
  <si>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</si>
  <si>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</si>
  <si>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</si>
  <si>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</si>
  <si>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</si>
  <si>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</si>
  <si>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</si>
  <si>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</si>
  <si>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</si>
  <si>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</si>
  <si>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</si>
  <si>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</si>
  <si>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</si>
  <si>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</si>
  <si>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</si>
  <si>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</si>
  <si>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</si>
  <si>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</si>
  <si>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</si>
  <si>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</si>
  <si>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</si>
  <si>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</si>
  <si>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</si>
  <si>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</si>
  <si>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</si>
  <si>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</si>
  <si>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</si>
  <si>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</si>
  <si>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</si>
  <si>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</si>
  <si>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</si>
  <si>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</si>
  <si>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</si>
  <si>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</si>
  <si>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</si>
  <si>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</si>
  <si>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</si>
  <si>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</si>
  <si>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</si>
  <si>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</si>
  <si>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</si>
  <si>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</si>
  <si>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</si>
  <si>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</si>
  <si>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</si>
  <si>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</si>
  <si>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</si>
  <si>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</si>
  <si>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</si>
  <si>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</si>
  <si>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</si>
  <si>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</si>
  <si>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</si>
  <si>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</si>
  <si>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</si>
  <si>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</si>
  <si>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</si>
  <si>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</si>
  <si>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</si>
  <si>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</si>
  <si>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</si>
  <si>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</si>
  <si>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</si>
  <si>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</si>
  <si>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</si>
  <si>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</si>
  <si>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</si>
  <si>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</si>
  <si>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</si>
  <si>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</si>
  <si>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</si>
  <si>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</si>
  <si>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</si>
  <si>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</si>
  <si>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</si>
  <si>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</si>
  <si>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</si>
  <si>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</si>
  <si>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</si>
  <si>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</si>
  <si>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</si>
  <si>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</si>
  <si>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</si>
  <si>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</si>
  <si>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</si>
  <si>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</si>
  <si>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</si>
  <si>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</si>
  <si>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</si>
  <si>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</si>
  <si>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</si>
  <si>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</si>
  <si>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</si>
  <si>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</si>
  <si>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</si>
  <si>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</si>
  <si>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</si>
  <si>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</si>
  <si>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</si>
  <si>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</si>
  <si>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</si>
  <si>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</si>
  <si>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</si>
  <si>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</si>
  <si>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</si>
  <si>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</si>
  <si>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</si>
  <si>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</si>
  <si>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</si>
  <si>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</si>
  <si>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</si>
  <si>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</si>
  <si>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</si>
  <si>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</si>
  <si>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</si>
  <si>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</si>
  <si>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</si>
  <si>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</si>
  <si>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</si>
  <si>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</si>
  <si>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</si>
  <si>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</si>
  <si>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</si>
  <si>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</si>
  <si>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</si>
  <si>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</si>
  <si>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</si>
  <si>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</si>
  <si>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</si>
  <si>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</si>
  <si>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</si>
  <si>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</si>
  <si>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</si>
  <si>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</si>
  <si>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</si>
  <si>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</si>
  <si>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</si>
  <si>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</si>
  <si>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</si>
  <si>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</si>
  <si>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</si>
  <si>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</si>
  <si>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</si>
  <si>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</si>
  <si>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</si>
  <si>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</si>
  <si>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</si>
  <si>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</si>
  <si>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</si>
  <si>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</si>
  <si>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</si>
  <si>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</si>
  <si>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</si>
  <si>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</si>
  <si>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</si>
  <si>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</si>
  <si>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</si>
  <si>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</si>
  <si>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</si>
  <si>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</si>
  <si>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</si>
  <si>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</si>
  <si>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</si>
  <si>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</si>
  <si>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</si>
  <si>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</si>
  <si>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</si>
  <si>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</si>
  <si>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</si>
  <si>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</si>
  <si>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</si>
  <si>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</si>
  <si>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</si>
  <si>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</si>
  <si>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</si>
  <si>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</si>
  <si>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</si>
  <si>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</si>
  <si>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</si>
  <si>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</si>
  <si>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</si>
  <si>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</si>
  <si>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</si>
  <si>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</si>
  <si>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</si>
  <si>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</si>
  <si>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</si>
  <si>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</si>
  <si>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</si>
  <si>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</si>
  <si>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</si>
  <si>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</si>
  <si>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</si>
  <si>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</si>
  <si>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</si>
  <si>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</si>
  <si>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</si>
  <si>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</si>
  <si>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</si>
  <si>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</si>
  <si>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</si>
  <si>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</si>
  <si>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</si>
  <si>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</si>
  <si>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</si>
  <si>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</si>
  <si>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</si>
  <si>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</si>
  <si>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</si>
  <si>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</si>
  <si>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</si>
  <si>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</si>
  <si>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</si>
  <si>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</si>
  <si>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</si>
  <si>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</si>
  <si>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</si>
  <si>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</si>
  <si>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</si>
  <si>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</si>
  <si>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</si>
  <si>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</si>
  <si>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</si>
  <si>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</si>
  <si>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</si>
  <si>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</si>
  <si>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</si>
  <si>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</si>
  <si>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</si>
  <si>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</si>
  <si>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</si>
  <si>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</si>
  <si>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</si>
  <si>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</si>
  <si>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</si>
  <si>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</si>
  <si>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</si>
  <si>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</si>
  <si>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</si>
  <si>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</si>
  <si>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</si>
  <si>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</si>
  <si>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</si>
  <si>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</si>
  <si>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</si>
  <si>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</si>
  <si>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</si>
  <si>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</si>
  <si>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</si>
  <si>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</si>
  <si>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</si>
  <si>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</si>
  <si>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</si>
  <si>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</si>
  <si>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</si>
  <si>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</si>
  <si>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</si>
  <si>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</si>
  <si>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</si>
  <si>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</si>
  <si>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</si>
  <si>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</si>
  <si>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</si>
  <si>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</si>
  <si>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</si>
  <si>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</si>
  <si>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</si>
  <si>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</si>
  <si>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</si>
  <si>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</si>
  <si>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</si>
  <si>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</si>
  <si>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</si>
  <si>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</si>
  <si>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</si>
  <si>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</si>
  <si>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</si>
  <si>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</si>
  <si>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</si>
  <si>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</si>
  <si>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</si>
  <si>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</si>
  <si>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</si>
  <si>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</si>
  <si>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</si>
  <si>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</si>
  <si>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</si>
  <si>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</si>
  <si>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</si>
  <si>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</si>
  <si>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</si>
  <si>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</si>
  <si>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</si>
  <si>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</si>
  <si>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</si>
  <si>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</si>
  <si>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</si>
  <si>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</si>
  <si>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</si>
  <si>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</si>
  <si>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</si>
  <si>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</si>
  <si>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</si>
  <si>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</si>
  <si>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</si>
  <si>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</si>
  <si>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</si>
  <si>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</si>
  <si>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</si>
  <si>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</si>
  <si>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</si>
  <si>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</si>
  <si>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</si>
  <si>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</si>
  <si>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</si>
  <si>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</si>
  <si>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</si>
  <si>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</si>
  <si>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</si>
  <si>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</si>
  <si>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</si>
  <si>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</si>
  <si>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</si>
  <si>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</si>
  <si>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</si>
  <si>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</si>
  <si>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</si>
  <si>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</si>
  <si>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</si>
  <si>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</si>
  <si>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</si>
  <si>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</si>
  <si>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</si>
  <si>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</si>
  <si>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</si>
  <si>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</si>
  <si>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</si>
  <si>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</si>
  <si>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</si>
  <si>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</si>
  <si>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</si>
  <si>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</si>
  <si>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</si>
  <si>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</si>
  <si>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</si>
  <si>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</si>
  <si>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</si>
  <si>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</si>
  <si>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</si>
  <si>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</si>
  <si>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</si>
  <si>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</si>
  <si>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</si>
  <si>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</si>
  <si>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</si>
  <si>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</si>
  <si>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</si>
  <si>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</si>
  <si>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</si>
  <si>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</si>
  <si>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</si>
  <si>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</si>
  <si>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</si>
  <si>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</si>
  <si>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</si>
  <si>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</si>
  <si>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</si>
  <si>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</si>
  <si>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</si>
  <si>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</si>
  <si>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</si>
  <si>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</si>
  <si>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</si>
  <si>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</si>
  <si>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</si>
  <si>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</si>
  <si>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</si>
  <si>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</si>
  <si>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</si>
  <si>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</si>
  <si>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</si>
  <si>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</si>
  <si>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</si>
  <si>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</si>
  <si>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</si>
  <si>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</si>
  <si>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</si>
  <si>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</si>
  <si>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</si>
  <si>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</si>
  <si>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</si>
  <si>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</si>
  <si>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</si>
  <si>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</si>
  <si>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</si>
  <si>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</si>
  <si>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</si>
  <si>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</si>
  <si>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</si>
  <si>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</si>
  <si>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</si>
  <si>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</si>
  <si>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</si>
  <si>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</si>
  <si>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</si>
  <si>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</si>
  <si>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</si>
  <si>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</si>
  <si>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</si>
  <si>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</si>
  <si>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</si>
  <si>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</si>
  <si>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</si>
  <si>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</si>
  <si>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</si>
  <si>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</si>
  <si>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</si>
  <si>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</si>
  <si>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</si>
  <si>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</si>
  <si>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</si>
  <si>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</si>
  <si>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</si>
  <si>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</si>
  <si>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</si>
  <si>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</si>
  <si>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</si>
  <si>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</si>
  <si>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</si>
  <si>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</si>
  <si>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</si>
  <si>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</si>
  <si>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</si>
  <si>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</si>
  <si>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</si>
  <si>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</si>
  <si>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</si>
  <si>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</si>
  <si>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</si>
  <si>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</si>
  <si>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</si>
  <si>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</si>
  <si>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</si>
  <si>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</si>
  <si>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</si>
  <si>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</si>
  <si>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</si>
  <si>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</si>
  <si>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</si>
  <si>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</si>
  <si>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</si>
  <si>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</si>
  <si>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</si>
  <si>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</si>
  <si>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</si>
  <si>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</si>
  <si>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</si>
  <si>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</si>
  <si>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</si>
  <si>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</si>
  <si>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</si>
  <si>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</si>
  <si>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</si>
  <si>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</si>
  <si>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</si>
  <si>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</si>
  <si>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</si>
  <si>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</si>
  <si>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</si>
  <si>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</si>
  <si>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</si>
  <si>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</si>
  <si>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</si>
  <si>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</si>
  <si>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</si>
  <si>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</si>
  <si>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</si>
  <si>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</si>
  <si>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</si>
  <si>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</si>
  <si>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</si>
  <si>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</si>
  <si>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</si>
  <si>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</si>
  <si>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</si>
  <si>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</si>
  <si>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</si>
  <si>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</si>
  <si>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</si>
  <si>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</si>
  <si>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</si>
  <si>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</si>
  <si>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</si>
  <si>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</si>
  <si>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</si>
  <si>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</si>
  <si>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</si>
  <si>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</si>
  <si>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</si>
  <si>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</si>
  <si>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</si>
  <si>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</si>
  <si>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</si>
  <si>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</si>
  <si>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</si>
  <si>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</si>
  <si>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</si>
  <si>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</si>
  <si>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</si>
  <si>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</si>
  <si>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</si>
  <si>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</si>
  <si>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</si>
  <si>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</si>
  <si>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</si>
  <si>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</si>
  <si>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</si>
  <si>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</si>
  <si>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</si>
  <si>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</si>
  <si>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</si>
  <si>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</si>
  <si>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</si>
  <si>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</si>
  <si>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</si>
  <si>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</si>
  <si>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</si>
  <si>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</si>
  <si>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</si>
  <si>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</si>
  <si>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</si>
  <si>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</si>
  <si>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</si>
  <si>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</si>
  <si>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</si>
  <si>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</si>
  <si>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</si>
  <si>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</si>
  <si>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</si>
  <si>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</si>
  <si>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</si>
  <si>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</si>
  <si>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</si>
  <si>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</si>
  <si>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</si>
  <si>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</si>
  <si>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</si>
  <si>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</si>
  <si>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</si>
  <si>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</si>
  <si>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</si>
  <si>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</si>
  <si>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</si>
  <si>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</si>
  <si>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</si>
  <si>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</si>
  <si>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</si>
  <si>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</si>
  <si>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</si>
  <si>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</si>
  <si>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</si>
  <si>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</si>
  <si>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</si>
  <si>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</si>
  <si>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</si>
  <si>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</si>
  <si>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</si>
  <si>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</si>
  <si>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</si>
  <si>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</si>
  <si>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</si>
  <si>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</si>
  <si>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</si>
  <si>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</si>
  <si>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</si>
  <si>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</si>
  <si>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</si>
  <si>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</si>
  <si>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</si>
  <si>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</si>
  <si>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</si>
  <si>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</si>
  <si>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</si>
  <si>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</si>
  <si>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</si>
  <si>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</si>
  <si>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</si>
  <si>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</si>
  <si>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</si>
  <si>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</si>
  <si>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</si>
  <si>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</si>
  <si>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</si>
  <si>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</si>
  <si>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</si>
  <si>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</si>
  <si>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</si>
  <si>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</si>
  <si>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</si>
  <si>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</si>
  <si>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</si>
  <si>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</si>
  <si>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</si>
  <si>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</si>
  <si>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</si>
  <si>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</si>
  <si>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</si>
  <si>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</si>
  <si>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</si>
  <si>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</si>
  <si>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</si>
  <si>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</si>
  <si>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</si>
  <si>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</si>
  <si>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</si>
  <si>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</si>
  <si>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</si>
  <si>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</si>
  <si>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</si>
  <si>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</si>
  <si>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</si>
  <si>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</si>
  <si>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</si>
  <si>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</si>
  <si>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</si>
  <si>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</si>
  <si>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</si>
  <si>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</si>
  <si>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</si>
  <si>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</si>
  <si>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</si>
  <si>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</si>
  <si>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</si>
  <si>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</si>
  <si>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</si>
  <si>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</si>
  <si>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</si>
  <si>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</si>
  <si>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</si>
  <si>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</si>
  <si>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</si>
  <si>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</si>
  <si>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</si>
  <si>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</si>
  <si>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</si>
  <si>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</si>
  <si>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</si>
  <si>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</si>
  <si>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</si>
  <si>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</si>
  <si>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</si>
  <si>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</si>
  <si>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</si>
  <si>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</si>
  <si>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</si>
  <si>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</si>
  <si>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</si>
  <si>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</si>
  <si>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</si>
  <si>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</si>
  <si>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</si>
  <si>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</si>
  <si>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</si>
  <si>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</si>
  <si>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</si>
  <si>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</si>
  <si>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</si>
  <si>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</si>
  <si>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</si>
  <si>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</si>
  <si>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</si>
  <si>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</si>
  <si>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</si>
  <si>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</si>
  <si>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</si>
  <si>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</si>
  <si>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</si>
  <si>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</si>
  <si>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</si>
  <si>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</si>
  <si>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</si>
  <si>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</si>
  <si>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</si>
  <si>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</si>
  <si>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</si>
  <si>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</si>
  <si>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</si>
  <si>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</si>
  <si>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</si>
  <si>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</si>
  <si>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</si>
  <si>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</si>
  <si>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</si>
  <si>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</si>
  <si>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</si>
  <si>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</si>
  <si>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</si>
  <si>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</si>
  <si>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</si>
  <si>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</si>
  <si>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</si>
  <si>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</si>
  <si>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</si>
  <si>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</si>
  <si>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</si>
  <si>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</si>
  <si>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</si>
  <si>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</si>
  <si>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</si>
  <si>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</si>
  <si>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</si>
  <si>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</si>
  <si>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</si>
  <si>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</si>
  <si>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</si>
  <si>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</si>
  <si>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</si>
  <si>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</si>
  <si>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</si>
  <si>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</si>
  <si>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</si>
  <si>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</si>
  <si>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</si>
  <si>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</si>
  <si>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</si>
  <si>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</si>
  <si>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</si>
  <si>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</si>
  <si>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</si>
  <si>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</si>
  <si>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</si>
  <si>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</si>
  <si>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</si>
  <si>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</si>
  <si>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</si>
  <si>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</si>
  <si>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</si>
  <si>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</si>
  <si>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</si>
  <si>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</si>
  <si>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</si>
  <si>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</si>
  <si>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</si>
  <si>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</si>
  <si>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</si>
  <si>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</si>
  <si>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</si>
  <si>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</si>
  <si>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</si>
  <si>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</si>
  <si>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</si>
  <si>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</si>
  <si>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</si>
  <si>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</si>
  <si>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</si>
  <si>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</si>
  <si>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</si>
  <si>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</si>
  <si>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</si>
  <si>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</si>
  <si>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</si>
  <si>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</si>
  <si>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</si>
  <si>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</si>
  <si>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</si>
  <si>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</si>
  <si>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</si>
  <si>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</si>
  <si>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</si>
  <si>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</si>
  <si>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</si>
  <si>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</si>
  <si>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</si>
  <si>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</si>
  <si>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</si>
  <si>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</si>
  <si>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</si>
  <si>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</si>
  <si>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</si>
  <si>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</si>
  <si>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</si>
  <si>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</si>
  <si>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</si>
  <si>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</si>
  <si>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</si>
  <si>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</si>
  <si>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</si>
  <si>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</si>
  <si>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</si>
  <si>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</si>
  <si>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</si>
  <si>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</si>
  <si>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</si>
  <si>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</si>
  <si>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</si>
  <si>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</si>
  <si>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</si>
  <si>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</si>
  <si>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</si>
  <si>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</si>
  <si>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</si>
  <si>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</si>
  <si>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</si>
  <si>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</si>
  <si>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</si>
  <si>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</si>
  <si>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</si>
  <si>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</si>
  <si>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</si>
  <si>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</si>
  <si>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</si>
  <si>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</si>
  <si>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</si>
  <si>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</si>
  <si>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</si>
  <si>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</si>
  <si>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</si>
  <si>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</si>
  <si>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</si>
  <si>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</si>
  <si>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</si>
  <si>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</si>
  <si>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</si>
  <si>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</si>
  <si>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</si>
  <si>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</si>
  <si>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</si>
  <si>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</si>
  <si>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</si>
  <si>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</si>
  <si>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</si>
  <si>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</si>
  <si>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</si>
  <si>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</si>
  <si>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</si>
  <si>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</si>
  <si>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</si>
  <si>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</si>
  <si>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</si>
  <si>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</si>
  <si>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</si>
  <si>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</si>
  <si>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</si>
  <si>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</si>
  <si>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</si>
  <si>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</si>
  <si>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</si>
  <si>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</si>
  <si>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</si>
  <si>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</si>
  <si>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</si>
  <si>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</si>
  <si>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</si>
  <si>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</si>
  <si>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</si>
  <si>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</si>
  <si>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</si>
  <si>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</si>
  <si>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</si>
  <si>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</si>
  <si>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</si>
  <si>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</si>
  <si>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</si>
  <si>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</si>
  <si>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</si>
  <si>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</si>
  <si>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</si>
  <si>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</si>
  <si>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</si>
  <si>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</si>
  <si>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</si>
  <si>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</si>
  <si>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</si>
  <si>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</si>
  <si>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</si>
  <si>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</si>
  <si>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</si>
  <si>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</si>
  <si>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</si>
  <si>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</si>
  <si>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</si>
  <si>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</si>
  <si>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</si>
  <si>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</si>
  <si>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</si>
  <si>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</si>
  <si>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</si>
  <si>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</si>
  <si>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</si>
  <si>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</si>
  <si>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</si>
  <si>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</si>
  <si>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</si>
  <si>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</si>
  <si>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</si>
  <si>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</si>
  <si>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</si>
  <si>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</si>
  <si>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</si>
  <si>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</si>
  <si>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</si>
  <si>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</si>
  <si>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</si>
  <si>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</si>
  <si>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</si>
  <si>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</si>
  <si>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</si>
  <si>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</si>
  <si>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</si>
  <si>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</si>
  <si>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</si>
  <si>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</si>
  <si>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</si>
  <si>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</si>
  <si>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</si>
  <si>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</si>
  <si>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</si>
  <si>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</si>
  <si>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</si>
  <si>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</si>
  <si>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</si>
  <si>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</si>
  <si>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</si>
  <si>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</si>
  <si>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</si>
  <si>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</si>
  <si>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</si>
  <si>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</si>
  <si>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</si>
  <si>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</si>
  <si>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</si>
  <si>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</si>
  <si>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</si>
  <si>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</si>
  <si>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</si>
  <si>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</si>
  <si>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</si>
  <si>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</si>
  <si>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</si>
  <si>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</si>
  <si>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</si>
  <si>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</si>
  <si>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</si>
  <si>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</si>
  <si>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</si>
  <si>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</si>
  <si>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</si>
  <si>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</si>
  <si>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</si>
  <si>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</si>
  <si>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</si>
  <si>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</si>
  <si>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</si>
  <si>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</si>
  <si>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</si>
  <si>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</si>
  <si>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</si>
  <si>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</si>
  <si>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</si>
  <si>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</si>
  <si>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</si>
  <si>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</si>
  <si>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</si>
  <si>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</si>
  <si>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</si>
  <si>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</si>
  <si>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</si>
  <si>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</si>
  <si>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</si>
  <si>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</si>
  <si>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</si>
  <si>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</si>
  <si>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</si>
  <si>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</si>
  <si>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</si>
  <si>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</si>
  <si>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</si>
  <si>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</si>
  <si>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</si>
  <si>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</si>
  <si>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</si>
  <si>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</si>
  <si>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</si>
  <si>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</si>
  <si>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</si>
  <si>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</si>
  <si>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</si>
  <si>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</si>
  <si>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</si>
  <si>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</si>
  <si>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</si>
  <si>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</si>
  <si>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</si>
  <si>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</si>
  <si>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</si>
  <si>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</si>
  <si>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</si>
  <si>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</si>
  <si>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</si>
  <si>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</si>
  <si>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</si>
  <si>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</si>
  <si>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</si>
  <si>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</si>
  <si>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</si>
  <si>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</si>
  <si>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</si>
  <si>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</si>
  <si>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</si>
  <si>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</si>
  <si>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</si>
  <si>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</si>
  <si>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</si>
  <si>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</si>
  <si>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</si>
  <si>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</si>
  <si>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</si>
  <si>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</si>
  <si>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</si>
  <si>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</si>
  <si>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</si>
  <si>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</si>
  <si>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</si>
  <si>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</si>
  <si>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</si>
  <si>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</si>
  <si>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</si>
  <si>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</si>
  <si>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</si>
  <si>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</si>
  <si>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</si>
  <si>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</si>
  <si>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</si>
  <si>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</si>
  <si>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</si>
  <si>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</si>
  <si>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</si>
  <si>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</si>
  <si>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</si>
  <si>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</si>
  <si>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</si>
  <si>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</si>
  <si>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</si>
  <si>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</si>
  <si>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</si>
  <si>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</si>
  <si>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</si>
  <si>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</si>
  <si>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</si>
  <si>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</si>
  <si>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</si>
  <si>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</si>
  <si>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</si>
  <si>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</si>
  <si>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</si>
  <si>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</si>
  <si>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</si>
  <si>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</si>
  <si>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</si>
  <si>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</si>
  <si>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</si>
  <si>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</si>
  <si>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</si>
  <si>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</si>
  <si>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</si>
  <si>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</si>
  <si>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</si>
  <si>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</si>
  <si>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</si>
  <si>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</si>
  <si>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</si>
  <si>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</si>
  <si>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</si>
  <si>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</si>
  <si>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</si>
  <si>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</si>
  <si>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</si>
  <si>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</si>
  <si>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</si>
  <si>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</si>
  <si>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</si>
  <si>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</si>
  <si>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</si>
  <si>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</si>
  <si>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</si>
  <si>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</si>
  <si>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</si>
  <si>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</si>
  <si>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</si>
  <si>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</si>
  <si>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</si>
  <si>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</si>
  <si>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</si>
  <si>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</si>
  <si>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</si>
  <si>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</si>
  <si>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</si>
  <si>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</si>
  <si>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</si>
  <si>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</si>
  <si>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</si>
  <si>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</si>
  <si>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</si>
  <si>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</si>
  <si>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</si>
  <si>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</si>
  <si>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</si>
  <si>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Date Created Conversion</t>
  </si>
  <si>
    <t>Date Ended Conversion</t>
  </si>
  <si>
    <t>(All)</t>
  </si>
  <si>
    <t>Column Labels</t>
  </si>
  <si>
    <t>Grand Total</t>
  </si>
  <si>
    <t>Row Labels</t>
  </si>
  <si>
    <t>Count of outcome</t>
  </si>
  <si>
    <t>film &amp; video</t>
  </si>
  <si>
    <t>food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</si>
  <si>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</si>
  <si>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</si>
  <si>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</si>
  <si>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</si>
  <si>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</si>
  <si>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</si>
  <si>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</si>
  <si>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</si>
  <si>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</si>
  <si>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</si>
  <si>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</si>
  <si>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</si>
  <si>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</si>
  <si>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</si>
  <si>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</si>
  <si>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</si>
  <si>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</si>
  <si>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</si>
  <si>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</si>
  <si>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</si>
  <si>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</si>
  <si>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</si>
  <si>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</si>
  <si>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</si>
  <si>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</si>
  <si>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</si>
  <si>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</si>
  <si>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</si>
  <si>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</si>
  <si>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</si>
  <si>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</si>
  <si>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</si>
  <si>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</si>
  <si>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</si>
  <si>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</si>
  <si>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</si>
  <si>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</si>
  <si>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</si>
  <si>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</si>
  <si>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</si>
  <si>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</si>
  <si>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</si>
  <si>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</si>
  <si>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</si>
  <si>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</si>
  <si>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</si>
  <si>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</si>
  <si>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 xml:space="preserve">Percentage Failed </t>
  </si>
  <si>
    <t>Percentaged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</si>
  <si>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</si>
  <si>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</si>
  <si>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</si>
  <si>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</si>
  <si>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</si>
  <si>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</si>
  <si>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</si>
  <si>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</si>
  <si>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</si>
  <si>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</si>
  <si>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</si>
  <si>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 to 49999</t>
  </si>
  <si>
    <t>Greater than or Equal to 50000</t>
  </si>
  <si>
    <t>Mean</t>
  </si>
  <si>
    <t>Median</t>
  </si>
  <si>
    <t>Min</t>
  </si>
  <si>
    <t>Max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</si>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</sst>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5" applyAlignment="1">
      <alignment vertical="center"/>
    </xf>
    <xf numFmtId="1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[Copy_CrowdfundingBook.xlsx]Parent Cat. Launch Outcomes!PivotTable1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Cat. Launch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Cat. Launch Outcomes'!$A$5:$A$12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'Parent Cat. Launch Outcomes'!$B$5:$B$12</c:f>
              <c:numCache>
                <c:formatCode>General</c:formatCode>
                <c:ptCount val="7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9-4A0F-99C3-41B20D91BDCB}"/>
            </c:ext>
          </c:extLst>
        </c:ser>
        <c:ser>
          <c:idx val="1"/>
          <c:order val="1"/>
          <c:tx>
            <c:strRef>
              <c:f>'Parent Cat. Launch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Cat. Launch Outcomes'!$A$5:$A$12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'Parent Cat. Launch Outcomes'!$C$5:$C$12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9-4A0F-99C3-41B20D91BDCB}"/>
            </c:ext>
          </c:extLst>
        </c:ser>
        <c:ser>
          <c:idx val="2"/>
          <c:order val="2"/>
          <c:tx>
            <c:strRef>
              <c:f>'Parent Cat. Launch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Cat. Launch Outcomes'!$A$5:$A$12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'Parent Cat. Launch Outcomes'!$D$5:$D$12</c:f>
              <c:numCache>
                <c:formatCode>General</c:formatCode>
                <c:ptCount val="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59-4A0F-99C3-41B20D91BDCB}"/>
            </c:ext>
          </c:extLst>
        </c:ser>
        <c:ser>
          <c:idx val="3"/>
          <c:order val="3"/>
          <c:tx>
            <c:strRef>
              <c:f>'Parent Cat. Launch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Cat. Launch Outcomes'!$A$5:$A$12</c:f>
              <c:strCache>
                <c:ptCount val="7"/>
                <c:pt idx="0">
                  <c:v>film &amp; video</c:v>
                </c:pt>
                <c:pt idx="1">
                  <c:v>food</c:v>
                </c:pt>
                <c:pt idx="2">
                  <c:v>music</c:v>
                </c:pt>
                <c:pt idx="3">
                  <c:v>photography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</c:strCache>
            </c:strRef>
          </c:cat>
          <c:val>
            <c:numRef>
              <c:f>'Parent Cat. Launch Outcomes'!$E$5:$E$12</c:f>
              <c:numCache>
                <c:formatCode>General</c:formatCode>
                <c:ptCount val="7"/>
                <c:pt idx="0">
                  <c:v>3</c:v>
                </c:pt>
                <c:pt idx="2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59-4A0F-99C3-41B20D91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0194303"/>
        <c:axId val="1940195743"/>
      </c:barChart>
      <c:catAx>
        <c:axId val="194019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95743"/>
        <c:crosses val="autoZero"/>
        <c:auto val="1"/>
        <c:lblAlgn val="ctr"/>
        <c:lblOffset val="100"/>
        <c:noMultiLvlLbl val="0"/>
      </c:catAx>
      <c:valAx>
        <c:axId val="194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9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[Copy_CrowdfundingBook.xlsx]Sub-Category Launch Outcomes!PivotTable2</c:name>
    <c:fmtId val="2"/>
  </c:pivotSource>
  <c:chart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/>
                </a:gs>
                <a:gs pos="46000">
                  <a:schemeClr val="accent6"/>
                </a:gs>
                <a:gs pos="100000">
                  <a:schemeClr val="accent6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4"/>
                </a:gs>
                <a:gs pos="46000">
                  <a:schemeClr val="accent4"/>
                </a:gs>
                <a:gs pos="100000">
                  <a:schemeClr val="accent4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6">
                    <a:lumMod val="60000"/>
                  </a:schemeClr>
                </a:gs>
                <a:gs pos="46000">
                  <a:schemeClr val="accent6">
                    <a:lumMod val="60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Launch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Launch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Launch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2-4E8D-A21D-27F366780077}"/>
            </c:ext>
          </c:extLst>
        </c:ser>
        <c:ser>
          <c:idx val="1"/>
          <c:order val="1"/>
          <c:tx>
            <c:strRef>
              <c:f>'Sub-Category Launch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Launch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Launch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2-4E8D-A21D-27F366780077}"/>
            </c:ext>
          </c:extLst>
        </c:ser>
        <c:ser>
          <c:idx val="2"/>
          <c:order val="2"/>
          <c:tx>
            <c:strRef>
              <c:f>'Sub-Category Launch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Launch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Launch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2-4E8D-A21D-27F366780077}"/>
            </c:ext>
          </c:extLst>
        </c:ser>
        <c:ser>
          <c:idx val="3"/>
          <c:order val="3"/>
          <c:tx>
            <c:strRef>
              <c:f>'Sub-Category Launch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Launch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Launch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2-4E8D-A21D-27F36678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811791"/>
        <c:axId val="49812271"/>
      </c:barChart>
      <c:catAx>
        <c:axId val="498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271"/>
        <c:crosses val="autoZero"/>
        <c:auto val="1"/>
        <c:lblAlgn val="ctr"/>
        <c:lblOffset val="100"/>
        <c:noMultiLvlLbl val="0"/>
      </c:catAx>
      <c:valAx>
        <c:axId val="49812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[Copy_CrowdfundingBook.xlsx]Outcomes of Launches Line Graph!PivotTable3</c:name>
    <c:fmtId val="6"/>
  </c:pivotSource>
  <c:chart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of Launches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'Outcomes of Launches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of Launches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0-4D49-B719-9FB9C76211D9}"/>
            </c:ext>
          </c:extLst>
        </c:ser>
        <c:ser>
          <c:idx val="1"/>
          <c:order val="1"/>
          <c:tx>
            <c:strRef>
              <c:f>'Outcomes of Launches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'Outcomes of Launches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of Launches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0-4D49-B719-9FB9C76211D9}"/>
            </c:ext>
          </c:extLst>
        </c:ser>
        <c:ser>
          <c:idx val="2"/>
          <c:order val="2"/>
          <c:tx>
            <c:strRef>
              <c:f>'Outcomes of Launches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'Outcomes of Launches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of Launches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0-4D49-B719-9FB9C7621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468095"/>
        <c:axId val="1437291295"/>
      </c:lineChart>
      <c:catAx>
        <c:axId val="197446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91295"/>
        <c:crosses val="autoZero"/>
        <c:auto val="1"/>
        <c:lblAlgn val="ctr"/>
        <c:lblOffset val="100"/>
        <c:noMultiLvlLbl val="0"/>
      </c:catAx>
      <c:valAx>
        <c:axId val="143729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of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of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of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of Goal'!$F$2:$F$13</c:f>
              <c:numCache>
                <c:formatCode>0</c:formatCode>
                <c:ptCount val="12"/>
                <c:pt idx="0">
                  <c:v>58.82</c:v>
                </c:pt>
                <c:pt idx="1">
                  <c:v>82.68</c:v>
                </c:pt>
                <c:pt idx="2">
                  <c:v>52.06</c:v>
                </c:pt>
                <c:pt idx="3">
                  <c:v>44.44</c:v>
                </c:pt>
                <c:pt idx="4">
                  <c:v>100</c:v>
                </c:pt>
                <c:pt idx="5">
                  <c:v>100</c:v>
                </c:pt>
                <c:pt idx="6">
                  <c:v>78.569999999999993</c:v>
                </c:pt>
                <c:pt idx="7">
                  <c:v>100</c:v>
                </c:pt>
                <c:pt idx="8">
                  <c:v>66.67</c:v>
                </c:pt>
                <c:pt idx="9">
                  <c:v>78.569999999999993</c:v>
                </c:pt>
                <c:pt idx="10">
                  <c:v>72.73</c:v>
                </c:pt>
                <c:pt idx="11">
                  <c:v>37.380000000000003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BC0-AAB9-7E84A9E09E72}"/>
            </c:ext>
          </c:extLst>
        </c:ser>
        <c:ser>
          <c:idx val="1"/>
          <c:order val="1"/>
          <c:tx>
            <c:strRef>
              <c:f>'Outcome of Goal'!$G$1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of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of Goal'!$G$2:$G$13</c:f>
              <c:numCache>
                <c:formatCode>0</c:formatCode>
                <c:ptCount val="12"/>
                <c:pt idx="0">
                  <c:v>39.22</c:v>
                </c:pt>
                <c:pt idx="1">
                  <c:v>16.45</c:v>
                </c:pt>
                <c:pt idx="2">
                  <c:v>40</c:v>
                </c:pt>
                <c:pt idx="3">
                  <c:v>55.56</c:v>
                </c:pt>
                <c:pt idx="4">
                  <c:v>0</c:v>
                </c:pt>
                <c:pt idx="5">
                  <c:v>0</c:v>
                </c:pt>
                <c:pt idx="6">
                  <c:v>21.43</c:v>
                </c:pt>
                <c:pt idx="7">
                  <c:v>0</c:v>
                </c:pt>
                <c:pt idx="8">
                  <c:v>25</c:v>
                </c:pt>
                <c:pt idx="9">
                  <c:v>21.43</c:v>
                </c:pt>
                <c:pt idx="10">
                  <c:v>27.27</c:v>
                </c:pt>
                <c:pt idx="11">
                  <c:v>53.44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BC0-AAB9-7E84A9E09E72}"/>
            </c:ext>
          </c:extLst>
        </c:ser>
        <c:ser>
          <c:idx val="2"/>
          <c:order val="2"/>
          <c:tx>
            <c:strRef>
              <c:f>'Outcome of Goal'!$H$1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of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of Goal'!$H$2:$H$13</c:f>
              <c:numCache>
                <c:formatCode>0</c:formatCode>
                <c:ptCount val="12"/>
                <c:pt idx="0">
                  <c:v>1.96</c:v>
                </c:pt>
                <c:pt idx="1">
                  <c:v>0.87</c:v>
                </c:pt>
                <c:pt idx="2">
                  <c:v>7.94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</c:v>
                </c:pt>
                <c:pt idx="9">
                  <c:v>0</c:v>
                </c:pt>
                <c:pt idx="10">
                  <c:v>0</c:v>
                </c:pt>
                <c:pt idx="11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D-4BC0-AAB9-7E84A9E0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2127"/>
        <c:axId val="52011647"/>
      </c:lineChart>
      <c:catAx>
        <c:axId val="520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1647"/>
        <c:crosses val="autoZero"/>
        <c:auto val="1"/>
        <c:lblAlgn val="ctr"/>
        <c:lblOffset val="100"/>
        <c:noMultiLvlLbl val="0"/>
      </c:catAx>
      <c:valAx>
        <c:axId val="52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406399</xdr:colOff>
      <xdr:row>1</xdr:row>
      <xdr:rowOff>131233</xdr:rowOff>
    </xdr:from>
    <xdr:to>
      <xdr:col>13</xdr:col>
      <xdr:colOff>355599</xdr:colOff>
      <xdr:row>15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BDD4C-D2F7-EBE9-E161-B8E98F9C8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3</xdr:row>
      <xdr:rowOff>31750</xdr:rowOff>
    </xdr:from>
    <xdr:to>
      <xdr:col>16</xdr:col>
      <xdr:colOff>168672</xdr:colOff>
      <xdr:row>22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85BA5-77A2-7E8C-1F52-6200825CA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245419</xdr:colOff>
      <xdr:row>3</xdr:row>
      <xdr:rowOff>5662</xdr:rowOff>
    </xdr:from>
    <xdr:to>
      <xdr:col>13</xdr:col>
      <xdr:colOff>274595</xdr:colOff>
      <xdr:row>18</xdr:row>
      <xdr:rowOff>25742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7B544F-1F87-BAAF-8A39-415AF465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37353</xdr:colOff>
      <xdr:row>14</xdr:row>
      <xdr:rowOff>168088</xdr:rowOff>
    </xdr:from>
    <xdr:to>
      <xdr:col>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75482-673B-8A96-E1DD-A1B6A893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dra" refreshedDate="45381.667477314812" createdVersion="8" refreshedVersion="8" minRefreshableVersion="3" recordCount="1000" xr:uid="{DD1CCF8E-9EFE-428D-B2FF-526F255E4F73}">
  <cacheSource type="worksheet">
    <worksheetSource ref="A1:T1001" sheet="Crowdfunding"/>
  </cacheSource>
  <cacheFields count="2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5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x v="3"/>
    <x v="3"/>
    <b v="0"/>
    <b v="0"/>
    <x v="1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x v="4"/>
    <x v="4"/>
    <b v="0"/>
    <b v="0"/>
    <x v="3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x v="5"/>
    <x v="5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x v="6"/>
    <x v="6"/>
    <b v="0"/>
    <b v="0"/>
    <x v="4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x v="7"/>
    <x v="7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x v="8"/>
    <x v="8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x v="9"/>
    <x v="9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x v="11"/>
    <x v="11"/>
    <b v="0"/>
    <b v="1"/>
    <x v="3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x v="13"/>
    <x v="13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x v="14"/>
    <x v="14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x v="15"/>
    <x v="15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x v="16"/>
    <x v="16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x v="17"/>
    <x v="17"/>
    <b v="0"/>
    <b v="0"/>
    <x v="10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x v="18"/>
    <x v="18"/>
    <b v="0"/>
    <b v="0"/>
    <x v="3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x v="20"/>
    <x v="2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x v="21"/>
    <x v="21"/>
    <b v="0"/>
    <b v="0"/>
    <x v="3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x v="22"/>
    <x v="22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x v="23"/>
    <x v="23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x v="24"/>
    <x v="24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x v="25"/>
    <x v="25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x v="26"/>
    <x v="26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x v="27"/>
    <x v="27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x v="28"/>
    <x v="28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x v="29"/>
    <x v="29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x v="31"/>
    <x v="31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x v="32"/>
    <x v="32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x v="33"/>
    <x v="33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x v="34"/>
    <x v="34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x v="35"/>
    <x v="35"/>
    <b v="0"/>
    <b v="1"/>
    <x v="6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x v="37"/>
    <x v="37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x v="38"/>
    <x v="38"/>
    <b v="0"/>
    <b v="0"/>
    <x v="14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x v="39"/>
    <x v="39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x v="40"/>
    <x v="4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x v="41"/>
    <x v="41"/>
    <b v="0"/>
    <b v="1"/>
    <x v="1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x v="42"/>
    <x v="42"/>
    <b v="0"/>
    <b v="0"/>
    <x v="0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x v="43"/>
    <x v="43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x v="44"/>
    <x v="44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x v="45"/>
    <x v="45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x v="46"/>
    <x v="46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x v="47"/>
    <x v="47"/>
    <b v="0"/>
    <b v="0"/>
    <x v="3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x v="48"/>
    <x v="48"/>
    <b v="0"/>
    <b v="0"/>
    <x v="3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x v="50"/>
    <x v="5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x v="51"/>
    <x v="51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x v="52"/>
    <x v="52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x v="53"/>
    <x v="53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x v="56"/>
    <x v="56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x v="57"/>
    <x v="57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x v="58"/>
    <x v="58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x v="59"/>
    <x v="59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x v="60"/>
    <x v="6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x v="61"/>
    <x v="61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x v="62"/>
    <x v="62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x v="63"/>
    <x v="63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x v="64"/>
    <x v="64"/>
    <b v="0"/>
    <b v="1"/>
    <x v="2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x v="65"/>
    <x v="65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x v="66"/>
    <x v="66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x v="67"/>
    <x v="67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x v="68"/>
    <x v="68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x v="69"/>
    <x v="69"/>
    <b v="0"/>
    <b v="0"/>
    <x v="3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x v="71"/>
    <x v="49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x v="72"/>
    <x v="71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x v="73"/>
    <x v="72"/>
    <b v="0"/>
    <b v="0"/>
    <x v="17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x v="74"/>
    <x v="73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x v="76"/>
    <x v="75"/>
    <b v="1"/>
    <b v="1"/>
    <x v="3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x v="78"/>
    <x v="77"/>
    <b v="0"/>
    <b v="0"/>
    <x v="18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x v="79"/>
    <x v="78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x v="80"/>
    <x v="79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x v="81"/>
    <x v="8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x v="82"/>
    <x v="4"/>
    <b v="0"/>
    <b v="1"/>
    <x v="11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x v="83"/>
    <x v="81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x v="85"/>
    <x v="83"/>
    <b v="0"/>
    <b v="0"/>
    <x v="7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x v="86"/>
    <x v="84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x v="87"/>
    <x v="85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x v="89"/>
    <x v="87"/>
    <b v="0"/>
    <b v="0"/>
    <x v="3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x v="90"/>
    <x v="88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x v="91"/>
    <x v="89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x v="92"/>
    <x v="4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x v="93"/>
    <x v="9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x v="94"/>
    <x v="91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x v="95"/>
    <x v="92"/>
    <b v="0"/>
    <b v="0"/>
    <x v="4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x v="96"/>
    <x v="36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x v="48"/>
    <x v="93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x v="97"/>
    <x v="94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x v="99"/>
    <x v="96"/>
    <b v="0"/>
    <b v="0"/>
    <x v="3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x v="100"/>
    <x v="97"/>
    <b v="0"/>
    <b v="1"/>
    <x v="5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x v="101"/>
    <x v="98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x v="103"/>
    <x v="1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x v="104"/>
    <x v="101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x v="106"/>
    <x v="103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x v="107"/>
    <x v="104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x v="109"/>
    <x v="106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x v="110"/>
    <x v="107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x v="111"/>
    <x v="108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x v="112"/>
    <x v="109"/>
    <b v="0"/>
    <b v="0"/>
    <x v="0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x v="113"/>
    <x v="11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x v="115"/>
    <x v="112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x v="118"/>
    <x v="115"/>
    <b v="0"/>
    <b v="1"/>
    <x v="4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x v="119"/>
    <x v="116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x v="33"/>
    <x v="117"/>
    <b v="0"/>
    <b v="0"/>
    <x v="11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x v="120"/>
    <x v="95"/>
    <b v="0"/>
    <b v="0"/>
    <x v="13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x v="121"/>
    <x v="118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x v="122"/>
    <x v="119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x v="123"/>
    <x v="120"/>
    <b v="0"/>
    <b v="0"/>
    <x v="3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x v="125"/>
    <x v="122"/>
    <b v="0"/>
    <b v="0"/>
    <x v="3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x v="126"/>
    <x v="123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x v="127"/>
    <x v="97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x v="129"/>
    <x v="125"/>
    <b v="0"/>
    <b v="0"/>
    <x v="2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x v="130"/>
    <x v="126"/>
    <b v="0"/>
    <b v="1"/>
    <x v="3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x v="131"/>
    <x v="127"/>
    <b v="0"/>
    <b v="0"/>
    <x v="21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x v="132"/>
    <x v="128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x v="133"/>
    <x v="129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x v="134"/>
    <x v="13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x v="136"/>
    <x v="132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x v="138"/>
    <x v="134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x v="139"/>
    <x v="135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x v="107"/>
    <x v="136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x v="141"/>
    <x v="138"/>
    <b v="0"/>
    <b v="0"/>
    <x v="3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x v="142"/>
    <x v="139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x v="143"/>
    <x v="14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x v="144"/>
    <x v="141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x v="145"/>
    <x v="142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x v="147"/>
    <x v="144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x v="149"/>
    <x v="146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x v="150"/>
    <x v="147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x v="151"/>
    <x v="148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x v="152"/>
    <x v="149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x v="153"/>
    <x v="15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x v="154"/>
    <x v="151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x v="155"/>
    <x v="152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x v="156"/>
    <x v="153"/>
    <b v="0"/>
    <b v="1"/>
    <x v="3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x v="157"/>
    <x v="154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x v="159"/>
    <x v="156"/>
    <b v="0"/>
    <b v="0"/>
    <x v="1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x v="160"/>
    <x v="157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x v="161"/>
    <x v="158"/>
    <b v="0"/>
    <b v="0"/>
    <x v="3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x v="162"/>
    <x v="159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x v="163"/>
    <x v="16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x v="164"/>
    <x v="161"/>
    <b v="0"/>
    <b v="0"/>
    <x v="3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x v="165"/>
    <x v="162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x v="166"/>
    <x v="163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x v="167"/>
    <x v="164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x v="168"/>
    <x v="165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x v="169"/>
    <x v="166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x v="170"/>
    <x v="167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x v="171"/>
    <x v="168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x v="172"/>
    <x v="169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x v="174"/>
    <x v="171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x v="175"/>
    <x v="172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x v="176"/>
    <x v="173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x v="177"/>
    <x v="174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x v="180"/>
    <x v="177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x v="181"/>
    <x v="178"/>
    <b v="0"/>
    <b v="0"/>
    <x v="3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x v="182"/>
    <x v="179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x v="183"/>
    <x v="18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x v="185"/>
    <x v="182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x v="186"/>
    <x v="183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x v="187"/>
    <x v="184"/>
    <b v="0"/>
    <b v="1"/>
    <x v="3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x v="189"/>
    <x v="186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x v="190"/>
    <x v="187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x v="191"/>
    <x v="188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x v="192"/>
    <x v="189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x v="173"/>
    <x v="19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x v="193"/>
    <x v="191"/>
    <b v="0"/>
    <b v="0"/>
    <x v="6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x v="194"/>
    <x v="192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x v="196"/>
    <x v="195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x v="198"/>
    <x v="197"/>
    <b v="0"/>
    <b v="0"/>
    <x v="3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x v="199"/>
    <x v="198"/>
    <b v="0"/>
    <b v="0"/>
    <x v="17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x v="200"/>
    <x v="199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x v="201"/>
    <x v="2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x v="202"/>
    <x v="201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x v="203"/>
    <x v="202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x v="204"/>
    <x v="203"/>
    <b v="0"/>
    <b v="0"/>
    <x v="4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x v="205"/>
    <x v="204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x v="206"/>
    <x v="205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x v="207"/>
    <x v="206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x v="208"/>
    <x v="207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x v="209"/>
    <x v="208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x v="210"/>
    <x v="209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x v="211"/>
    <x v="21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x v="212"/>
    <x v="211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x v="213"/>
    <x v="212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x v="214"/>
    <x v="213"/>
    <b v="0"/>
    <b v="0"/>
    <x v="10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x v="215"/>
    <x v="214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x v="216"/>
    <x v="215"/>
    <b v="1"/>
    <b v="0"/>
    <x v="0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x v="217"/>
    <x v="216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x v="218"/>
    <x v="217"/>
    <b v="0"/>
    <b v="0"/>
    <x v="3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x v="219"/>
    <x v="218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x v="220"/>
    <x v="219"/>
    <b v="1"/>
    <b v="0"/>
    <x v="1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x v="221"/>
    <x v="122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x v="222"/>
    <x v="22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x v="172"/>
    <x v="221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x v="223"/>
    <x v="222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x v="225"/>
    <x v="224"/>
    <b v="0"/>
    <b v="0"/>
    <x v="3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x v="226"/>
    <x v="225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x v="227"/>
    <x v="226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x v="229"/>
    <x v="228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x v="230"/>
    <x v="229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x v="231"/>
    <x v="23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x v="232"/>
    <x v="231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x v="233"/>
    <x v="232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x v="194"/>
    <x v="233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x v="234"/>
    <x v="234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x v="235"/>
    <x v="235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x v="236"/>
    <x v="236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x v="237"/>
    <x v="237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x v="238"/>
    <x v="238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x v="240"/>
    <x v="24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x v="241"/>
    <x v="241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x v="67"/>
    <x v="243"/>
    <b v="0"/>
    <b v="0"/>
    <x v="1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x v="243"/>
    <x v="244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x v="245"/>
    <x v="246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x v="247"/>
    <x v="248"/>
    <b v="0"/>
    <b v="1"/>
    <x v="1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x v="249"/>
    <x v="25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x v="250"/>
    <x v="251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x v="251"/>
    <x v="252"/>
    <b v="1"/>
    <b v="0"/>
    <x v="14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x v="136"/>
    <x v="253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x v="252"/>
    <x v="254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x v="253"/>
    <x v="255"/>
    <b v="0"/>
    <b v="1"/>
    <x v="7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x v="254"/>
    <x v="256"/>
    <b v="0"/>
    <b v="0"/>
    <x v="14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x v="255"/>
    <x v="257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x v="256"/>
    <x v="258"/>
    <b v="0"/>
    <b v="0"/>
    <x v="3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x v="257"/>
    <x v="259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x v="258"/>
    <x v="260"/>
    <b v="0"/>
    <b v="0"/>
    <x v="3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x v="259"/>
    <x v="261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x v="261"/>
    <x v="263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x v="262"/>
    <x v="264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x v="263"/>
    <x v="265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x v="264"/>
    <x v="266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x v="266"/>
    <x v="153"/>
    <b v="0"/>
    <b v="0"/>
    <x v="18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x v="267"/>
    <x v="268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x v="268"/>
    <x v="269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x v="269"/>
    <x v="27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x v="270"/>
    <x v="271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x v="271"/>
    <x v="272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x v="272"/>
    <x v="273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x v="73"/>
    <x v="274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x v="273"/>
    <x v="148"/>
    <b v="0"/>
    <b v="0"/>
    <x v="1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x v="274"/>
    <x v="275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x v="275"/>
    <x v="276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x v="276"/>
    <x v="72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x v="277"/>
    <x v="277"/>
    <b v="0"/>
    <b v="0"/>
    <x v="5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x v="279"/>
    <x v="71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x v="280"/>
    <x v="279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x v="281"/>
    <x v="28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x v="282"/>
    <x v="281"/>
    <b v="0"/>
    <b v="0"/>
    <x v="0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x v="283"/>
    <x v="282"/>
    <b v="0"/>
    <b v="0"/>
    <x v="3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x v="285"/>
    <x v="284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x v="286"/>
    <x v="285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x v="287"/>
    <x v="286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x v="288"/>
    <x v="287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x v="290"/>
    <x v="289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x v="292"/>
    <x v="18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x v="293"/>
    <x v="291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x v="294"/>
    <x v="292"/>
    <b v="0"/>
    <b v="0"/>
    <x v="4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x v="295"/>
    <x v="293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x v="296"/>
    <x v="294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x v="297"/>
    <x v="295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x v="298"/>
    <x v="296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x v="299"/>
    <x v="297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x v="300"/>
    <x v="298"/>
    <b v="0"/>
    <b v="0"/>
    <x v="11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x v="247"/>
    <x v="299"/>
    <b v="0"/>
    <b v="0"/>
    <x v="3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x v="244"/>
    <x v="3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x v="301"/>
    <x v="301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x v="302"/>
    <x v="302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x v="303"/>
    <x v="303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x v="304"/>
    <x v="304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x v="305"/>
    <x v="305"/>
    <b v="0"/>
    <b v="0"/>
    <x v="1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x v="306"/>
    <x v="306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x v="309"/>
    <x v="309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x v="310"/>
    <x v="31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x v="311"/>
    <x v="311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x v="313"/>
    <x v="314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x v="314"/>
    <x v="315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x v="315"/>
    <x v="316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x v="316"/>
    <x v="317"/>
    <b v="0"/>
    <b v="0"/>
    <x v="4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x v="318"/>
    <x v="319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x v="319"/>
    <x v="32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x v="32"/>
    <x v="321"/>
    <b v="0"/>
    <b v="0"/>
    <x v="1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x v="320"/>
    <x v="322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x v="321"/>
    <x v="323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x v="322"/>
    <x v="324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x v="323"/>
    <x v="325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x v="324"/>
    <x v="326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x v="325"/>
    <x v="327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x v="326"/>
    <x v="328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x v="327"/>
    <x v="329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x v="328"/>
    <x v="151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x v="330"/>
    <x v="331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x v="331"/>
    <x v="332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x v="332"/>
    <x v="333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x v="333"/>
    <x v="334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x v="296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x v="334"/>
    <x v="336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x v="335"/>
    <x v="337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x v="336"/>
    <x v="338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x v="337"/>
    <x v="339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x v="338"/>
    <x v="340"/>
    <b v="0"/>
    <b v="0"/>
    <x v="4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x v="339"/>
    <x v="341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x v="340"/>
    <x v="342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x v="341"/>
    <x v="343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x v="342"/>
    <x v="344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x v="343"/>
    <x v="127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x v="344"/>
    <x v="345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x v="345"/>
    <x v="346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x v="65"/>
    <x v="347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x v="346"/>
    <x v="348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x v="347"/>
    <x v="349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x v="349"/>
    <x v="351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x v="350"/>
    <x v="33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x v="351"/>
    <x v="352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x v="352"/>
    <x v="353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x v="354"/>
    <x v="355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x v="355"/>
    <x v="356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x v="356"/>
    <x v="357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x v="357"/>
    <x v="358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x v="358"/>
    <x v="359"/>
    <b v="0"/>
    <b v="0"/>
    <x v="7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x v="359"/>
    <x v="36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x v="12"/>
    <x v="361"/>
    <b v="0"/>
    <b v="0"/>
    <x v="3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x v="362"/>
    <x v="364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x v="363"/>
    <x v="365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x v="364"/>
    <x v="366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x v="210"/>
    <x v="285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x v="365"/>
    <x v="367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x v="366"/>
    <x v="368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x v="367"/>
    <x v="369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x v="368"/>
    <x v="370"/>
    <b v="0"/>
    <b v="0"/>
    <x v="8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x v="369"/>
    <x v="371"/>
    <b v="0"/>
    <b v="0"/>
    <x v="7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x v="370"/>
    <x v="372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x v="371"/>
    <x v="373"/>
    <b v="0"/>
    <b v="0"/>
    <x v="14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x v="373"/>
    <x v="376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x v="374"/>
    <x v="377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x v="375"/>
    <x v="378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x v="376"/>
    <x v="379"/>
    <b v="0"/>
    <b v="0"/>
    <x v="6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x v="377"/>
    <x v="38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x v="378"/>
    <x v="103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x v="380"/>
    <x v="382"/>
    <b v="0"/>
    <b v="1"/>
    <x v="14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x v="381"/>
    <x v="383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x v="382"/>
    <x v="384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x v="125"/>
    <x v="385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x v="383"/>
    <x v="386"/>
    <b v="0"/>
    <b v="0"/>
    <x v="3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x v="384"/>
    <x v="387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x v="385"/>
    <x v="388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x v="386"/>
    <x v="389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x v="387"/>
    <x v="39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x v="388"/>
    <x v="391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x v="277"/>
    <x v="277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x v="389"/>
    <x v="392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x v="390"/>
    <x v="393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x v="391"/>
    <x v="394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x v="392"/>
    <x v="395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x v="393"/>
    <x v="396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x v="394"/>
    <x v="397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x v="395"/>
    <x v="398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x v="396"/>
    <x v="399"/>
    <b v="0"/>
    <b v="0"/>
    <x v="4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x v="397"/>
    <x v="348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x v="398"/>
    <x v="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x v="400"/>
    <x v="402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x v="116"/>
    <x v="403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x v="401"/>
    <x v="404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x v="402"/>
    <x v="405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x v="403"/>
    <x v="406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x v="404"/>
    <x v="407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x v="405"/>
    <x v="408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x v="406"/>
    <x v="409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x v="407"/>
    <x v="41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x v="408"/>
    <x v="312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x v="410"/>
    <x v="412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x v="411"/>
    <x v="413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x v="412"/>
    <x v="414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x v="413"/>
    <x v="354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x v="415"/>
    <x v="416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x v="416"/>
    <x v="417"/>
    <b v="0"/>
    <b v="0"/>
    <x v="22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x v="417"/>
    <x v="418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x v="418"/>
    <x v="419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x v="419"/>
    <x v="42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x v="420"/>
    <x v="421"/>
    <b v="0"/>
    <b v="0"/>
    <x v="3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x v="421"/>
    <x v="422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x v="422"/>
    <x v="423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x v="423"/>
    <x v="424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x v="424"/>
    <x v="425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x v="427"/>
    <x v="428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x v="428"/>
    <x v="429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x v="429"/>
    <x v="43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x v="411"/>
    <x v="431"/>
    <b v="0"/>
    <b v="0"/>
    <x v="22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x v="432"/>
    <x v="434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x v="433"/>
    <x v="435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x v="434"/>
    <x v="436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x v="435"/>
    <x v="437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x v="8"/>
    <x v="438"/>
    <b v="0"/>
    <b v="0"/>
    <x v="3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x v="436"/>
    <x v="439"/>
    <b v="0"/>
    <b v="0"/>
    <x v="6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x v="385"/>
    <x v="44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x v="437"/>
    <x v="441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x v="438"/>
    <x v="442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x v="440"/>
    <x v="444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x v="441"/>
    <x v="445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x v="442"/>
    <x v="368"/>
    <b v="0"/>
    <b v="0"/>
    <x v="3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x v="443"/>
    <x v="446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x v="445"/>
    <x v="178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x v="446"/>
    <x v="449"/>
    <b v="0"/>
    <b v="0"/>
    <x v="5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x v="447"/>
    <x v="45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x v="448"/>
    <x v="451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x v="342"/>
    <x v="452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x v="449"/>
    <x v="453"/>
    <b v="0"/>
    <b v="0"/>
    <x v="22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x v="450"/>
    <x v="454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x v="451"/>
    <x v="455"/>
    <b v="0"/>
    <b v="0"/>
    <x v="0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x v="452"/>
    <x v="456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x v="454"/>
    <x v="458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x v="455"/>
    <x v="459"/>
    <b v="0"/>
    <b v="0"/>
    <x v="3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x v="456"/>
    <x v="46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x v="457"/>
    <x v="461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x v="458"/>
    <x v="462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x v="459"/>
    <x v="463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x v="460"/>
    <x v="464"/>
    <b v="0"/>
    <b v="0"/>
    <x v="3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x v="461"/>
    <x v="465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x v="462"/>
    <x v="466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x v="463"/>
    <x v="467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x v="464"/>
    <x v="468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x v="465"/>
    <x v="469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x v="467"/>
    <x v="471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x v="468"/>
    <x v="472"/>
    <b v="0"/>
    <b v="0"/>
    <x v="10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x v="469"/>
    <x v="473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x v="470"/>
    <x v="474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472"/>
    <x v="380"/>
    <b v="0"/>
    <b v="1"/>
    <x v="3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x v="473"/>
    <x v="353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x v="474"/>
    <x v="476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x v="72"/>
    <x v="477"/>
    <b v="0"/>
    <b v="0"/>
    <x v="6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x v="443"/>
    <x v="478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x v="476"/>
    <x v="481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x v="192"/>
    <x v="482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x v="477"/>
    <x v="483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x v="478"/>
    <x v="484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x v="479"/>
    <x v="265"/>
    <b v="0"/>
    <b v="0"/>
    <x v="3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x v="481"/>
    <x v="412"/>
    <b v="0"/>
    <b v="1"/>
    <x v="1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x v="482"/>
    <x v="487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x v="194"/>
    <x v="488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x v="483"/>
    <x v="489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x v="484"/>
    <x v="442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x v="355"/>
    <x v="437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x v="485"/>
    <x v="49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x v="487"/>
    <x v="163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x v="488"/>
    <x v="492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x v="489"/>
    <x v="493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x v="490"/>
    <x v="494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x v="312"/>
    <x v="495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x v="491"/>
    <x v="496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x v="492"/>
    <x v="497"/>
    <b v="0"/>
    <b v="0"/>
    <x v="7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x v="494"/>
    <x v="498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x v="495"/>
    <x v="499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x v="498"/>
    <x v="501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x v="499"/>
    <x v="502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x v="500"/>
    <x v="52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x v="501"/>
    <x v="503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x v="502"/>
    <x v="504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x v="503"/>
    <x v="505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x v="505"/>
    <x v="507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x v="507"/>
    <x v="509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x v="508"/>
    <x v="51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x v="511"/>
    <x v="513"/>
    <b v="0"/>
    <b v="0"/>
    <x v="6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x v="514"/>
    <x v="516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x v="517"/>
    <x v="519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x v="518"/>
    <x v="52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x v="519"/>
    <x v="219"/>
    <b v="0"/>
    <b v="0"/>
    <x v="1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x v="520"/>
    <x v="521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x v="521"/>
    <x v="522"/>
    <b v="0"/>
    <b v="1"/>
    <x v="22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x v="523"/>
    <x v="524"/>
    <b v="0"/>
    <b v="0"/>
    <x v="3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x v="524"/>
    <x v="348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x v="525"/>
    <x v="28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x v="526"/>
    <x v="526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x v="527"/>
    <x v="527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x v="528"/>
    <x v="528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x v="522"/>
    <x v="529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x v="529"/>
    <x v="36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x v="531"/>
    <x v="53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x v="515"/>
    <x v="531"/>
    <b v="0"/>
    <b v="1"/>
    <x v="1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x v="532"/>
    <x v="532"/>
    <b v="0"/>
    <b v="0"/>
    <x v="12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x v="533"/>
    <x v="533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x v="409"/>
    <x v="534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x v="534"/>
    <x v="535"/>
    <b v="0"/>
    <b v="1"/>
    <x v="0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x v="53"/>
    <x v="536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x v="535"/>
    <x v="537"/>
    <b v="0"/>
    <b v="0"/>
    <x v="3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x v="536"/>
    <x v="538"/>
    <b v="0"/>
    <b v="0"/>
    <x v="17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x v="537"/>
    <x v="539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x v="538"/>
    <x v="54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x v="539"/>
    <x v="541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x v="540"/>
    <x v="542"/>
    <b v="0"/>
    <b v="0"/>
    <x v="2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x v="541"/>
    <x v="544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x v="542"/>
    <x v="545"/>
    <b v="0"/>
    <b v="0"/>
    <x v="2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x v="543"/>
    <x v="546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x v="544"/>
    <x v="547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x v="35"/>
    <x v="548"/>
    <b v="0"/>
    <b v="1"/>
    <x v="0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x v="152"/>
    <x v="298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x v="545"/>
    <x v="549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x v="546"/>
    <x v="55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x v="547"/>
    <x v="551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x v="548"/>
    <x v="552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x v="549"/>
    <x v="238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x v="550"/>
    <x v="553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x v="551"/>
    <x v="554"/>
    <b v="0"/>
    <b v="1"/>
    <x v="3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x v="552"/>
    <x v="496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x v="553"/>
    <x v="556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x v="554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x v="555"/>
    <x v="558"/>
    <b v="0"/>
    <b v="0"/>
    <x v="0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x v="548"/>
    <x v="559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x v="62"/>
    <x v="56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x v="27"/>
    <x v="563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x v="558"/>
    <x v="529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x v="559"/>
    <x v="564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x v="426"/>
    <x v="565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x v="561"/>
    <x v="567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x v="562"/>
    <x v="568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x v="564"/>
    <x v="57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x v="565"/>
    <x v="571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x v="566"/>
    <x v="572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x v="567"/>
    <x v="573"/>
    <b v="0"/>
    <b v="1"/>
    <x v="7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x v="568"/>
    <x v="471"/>
    <b v="0"/>
    <b v="0"/>
    <x v="3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x v="569"/>
    <x v="574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x v="570"/>
    <x v="575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x v="572"/>
    <x v="577"/>
    <b v="0"/>
    <b v="0"/>
    <x v="3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x v="573"/>
    <x v="578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x v="574"/>
    <x v="477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x v="577"/>
    <x v="582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x v="578"/>
    <x v="581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x v="579"/>
    <x v="583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x v="580"/>
    <x v="584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x v="581"/>
    <x v="585"/>
    <b v="0"/>
    <b v="0"/>
    <x v="3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x v="582"/>
    <x v="586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x v="583"/>
    <x v="588"/>
    <b v="0"/>
    <b v="0"/>
    <x v="19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x v="584"/>
    <x v="589"/>
    <b v="0"/>
    <b v="0"/>
    <x v="19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x v="585"/>
    <x v="59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x v="586"/>
    <x v="591"/>
    <b v="0"/>
    <b v="0"/>
    <x v="3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x v="587"/>
    <x v="592"/>
    <b v="0"/>
    <b v="1"/>
    <x v="3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x v="590"/>
    <x v="594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x v="591"/>
    <x v="595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x v="592"/>
    <x v="596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x v="594"/>
    <x v="598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x v="595"/>
    <x v="599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x v="596"/>
    <x v="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x v="597"/>
    <x v="601"/>
    <b v="1"/>
    <b v="0"/>
    <x v="0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x v="599"/>
    <x v="603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x v="600"/>
    <x v="604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x v="601"/>
    <x v="292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x v="604"/>
    <x v="608"/>
    <b v="0"/>
    <b v="0"/>
    <x v="0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x v="606"/>
    <x v="61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x v="65"/>
    <x v="611"/>
    <b v="0"/>
    <b v="0"/>
    <x v="4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x v="607"/>
    <x v="612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x v="608"/>
    <x v="613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x v="609"/>
    <x v="614"/>
    <b v="0"/>
    <b v="0"/>
    <x v="3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x v="610"/>
    <x v="615"/>
    <b v="0"/>
    <b v="0"/>
    <x v="3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x v="541"/>
    <x v="616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x v="611"/>
    <x v="453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x v="612"/>
    <x v="617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x v="615"/>
    <x v="62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x v="90"/>
    <x v="621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x v="616"/>
    <x v="622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x v="617"/>
    <x v="623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x v="618"/>
    <x v="624"/>
    <b v="0"/>
    <b v="0"/>
    <x v="7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x v="619"/>
    <x v="625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x v="620"/>
    <x v="626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x v="621"/>
    <x v="627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x v="622"/>
    <x v="491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x v="35"/>
    <x v="628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x v="623"/>
    <x v="629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x v="625"/>
    <x v="631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x v="626"/>
    <x v="632"/>
    <b v="0"/>
    <b v="0"/>
    <x v="3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x v="627"/>
    <x v="633"/>
    <b v="0"/>
    <b v="0"/>
    <x v="3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x v="628"/>
    <x v="634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x v="629"/>
    <x v="415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x v="631"/>
    <x v="607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x v="632"/>
    <x v="636"/>
    <b v="0"/>
    <b v="1"/>
    <x v="19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x v="633"/>
    <x v="637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x v="634"/>
    <x v="638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x v="635"/>
    <x v="639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x v="636"/>
    <x v="64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x v="637"/>
    <x v="641"/>
    <b v="0"/>
    <b v="0"/>
    <x v="3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x v="639"/>
    <x v="445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x v="640"/>
    <x v="116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x v="641"/>
    <x v="643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x v="642"/>
    <x v="644"/>
    <b v="0"/>
    <b v="0"/>
    <x v="8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x v="67"/>
    <x v="646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x v="643"/>
    <x v="647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x v="644"/>
    <x v="467"/>
    <b v="0"/>
    <b v="0"/>
    <x v="8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x v="646"/>
    <x v="649"/>
    <b v="0"/>
    <b v="0"/>
    <x v="10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x v="626"/>
    <x v="65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x v="159"/>
    <x v="652"/>
    <b v="0"/>
    <b v="0"/>
    <x v="6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x v="648"/>
    <x v="653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x v="649"/>
    <x v="655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x v="248"/>
    <x v="656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x v="571"/>
    <x v="657"/>
    <b v="0"/>
    <b v="0"/>
    <x v="3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x v="650"/>
    <x v="89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x v="1"/>
    <x v="658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x v="651"/>
    <x v="438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x v="653"/>
    <x v="660"/>
    <b v="0"/>
    <b v="0"/>
    <x v="4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x v="656"/>
    <x v="236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x v="657"/>
    <x v="663"/>
    <b v="0"/>
    <b v="0"/>
    <x v="1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x v="265"/>
    <x v="202"/>
    <b v="0"/>
    <b v="0"/>
    <x v="4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x v="658"/>
    <x v="664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x v="659"/>
    <x v="665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x v="660"/>
    <x v="666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x v="4"/>
    <x v="667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x v="662"/>
    <x v="668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x v="663"/>
    <x v="669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x v="664"/>
    <x v="67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x v="665"/>
    <x v="601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x v="666"/>
    <x v="671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x v="43"/>
    <x v="672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x v="667"/>
    <x v="673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x v="668"/>
    <x v="674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x v="670"/>
    <x v="676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x v="672"/>
    <x v="678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x v="673"/>
    <x v="679"/>
    <b v="0"/>
    <b v="0"/>
    <x v="3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x v="674"/>
    <x v="68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x v="675"/>
    <x v="681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x v="342"/>
    <x v="683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x v="677"/>
    <x v="684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x v="678"/>
    <x v="685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x v="679"/>
    <x v="488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x v="680"/>
    <x v="686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x v="682"/>
    <x v="688"/>
    <b v="0"/>
    <b v="0"/>
    <x v="5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x v="683"/>
    <x v="689"/>
    <b v="1"/>
    <b v="1"/>
    <x v="9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x v="684"/>
    <x v="69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x v="674"/>
    <x v="691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x v="685"/>
    <x v="424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x v="686"/>
    <x v="692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x v="687"/>
    <x v="693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x v="688"/>
    <x v="694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x v="689"/>
    <x v="236"/>
    <b v="0"/>
    <b v="0"/>
    <x v="5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x v="690"/>
    <x v="695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x v="691"/>
    <x v="696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x v="692"/>
    <x v="697"/>
    <b v="0"/>
    <b v="0"/>
    <x v="17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x v="693"/>
    <x v="698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x v="694"/>
    <x v="699"/>
    <b v="0"/>
    <b v="0"/>
    <x v="1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x v="695"/>
    <x v="489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x v="626"/>
    <x v="701"/>
    <b v="0"/>
    <b v="0"/>
    <x v="3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x v="697"/>
    <x v="34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x v="698"/>
    <x v="702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x v="699"/>
    <x v="703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x v="700"/>
    <x v="704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x v="701"/>
    <x v="705"/>
    <b v="0"/>
    <b v="0"/>
    <x v="3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x v="702"/>
    <x v="706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x v="703"/>
    <x v="707"/>
    <b v="0"/>
    <b v="0"/>
    <x v="1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x v="704"/>
    <x v="708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x v="431"/>
    <x v="709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x v="705"/>
    <x v="71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x v="706"/>
    <x v="711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x v="707"/>
    <x v="712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x v="708"/>
    <x v="7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x v="709"/>
    <x v="713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x v="710"/>
    <x v="714"/>
    <b v="0"/>
    <b v="0"/>
    <x v="1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x v="157"/>
    <x v="716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x v="630"/>
    <x v="717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x v="712"/>
    <x v="718"/>
    <b v="0"/>
    <b v="0"/>
    <x v="1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x v="93"/>
    <x v="719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x v="713"/>
    <x v="115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x v="714"/>
    <x v="72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x v="448"/>
    <x v="451"/>
    <b v="0"/>
    <b v="0"/>
    <x v="9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x v="717"/>
    <x v="642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x v="718"/>
    <x v="723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x v="719"/>
    <x v="724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x v="720"/>
    <x v="725"/>
    <b v="0"/>
    <b v="0"/>
    <x v="2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x v="721"/>
    <x v="726"/>
    <b v="0"/>
    <b v="1"/>
    <x v="3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x v="722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x v="139"/>
    <x v="56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x v="724"/>
    <x v="35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x v="725"/>
    <x v="729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x v="660"/>
    <x v="241"/>
    <b v="0"/>
    <b v="0"/>
    <x v="4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x v="727"/>
    <x v="322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x v="728"/>
    <x v="731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x v="729"/>
    <x v="732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x v="730"/>
    <x v="157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x v="731"/>
    <x v="733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x v="78"/>
    <x v="734"/>
    <b v="0"/>
    <b v="0"/>
    <x v="9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x v="732"/>
    <x v="735"/>
    <b v="0"/>
    <b v="0"/>
    <x v="11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x v="733"/>
    <x v="736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x v="406"/>
    <x v="738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x v="735"/>
    <x v="739"/>
    <b v="0"/>
    <b v="1"/>
    <x v="9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x v="736"/>
    <x v="74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x v="737"/>
    <x v="697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x v="192"/>
    <x v="741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x v="738"/>
    <x v="742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x v="739"/>
    <x v="743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x v="613"/>
    <x v="744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x v="740"/>
    <x v="269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x v="145"/>
    <x v="745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x v="202"/>
    <x v="503"/>
    <b v="0"/>
    <b v="0"/>
    <x v="3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x v="744"/>
    <x v="33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x v="362"/>
    <x v="451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x v="748"/>
    <x v="752"/>
    <b v="0"/>
    <b v="0"/>
    <x v="2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x v="749"/>
    <x v="753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x v="643"/>
    <x v="754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x v="750"/>
    <x v="755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x v="751"/>
    <x v="756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x v="752"/>
    <x v="757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x v="753"/>
    <x v="758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x v="754"/>
    <x v="759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x v="755"/>
    <x v="76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x v="756"/>
    <x v="761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x v="757"/>
    <x v="78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x v="758"/>
    <x v="762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x v="759"/>
    <x v="763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x v="760"/>
    <x v="764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x v="762"/>
    <x v="539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x v="444"/>
    <x v="766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x v="763"/>
    <x v="422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x v="765"/>
    <x v="768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x v="766"/>
    <x v="214"/>
    <b v="0"/>
    <b v="0"/>
    <x v="3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x v="767"/>
    <x v="769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x v="769"/>
    <x v="771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x v="770"/>
    <x v="25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x v="771"/>
    <x v="772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x v="772"/>
    <x v="773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x v="773"/>
    <x v="774"/>
    <b v="0"/>
    <b v="0"/>
    <x v="3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x v="774"/>
    <x v="331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x v="776"/>
    <x v="776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x v="778"/>
    <x v="778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x v="779"/>
    <x v="779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x v="780"/>
    <x v="78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x v="335"/>
    <x v="781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x v="535"/>
    <x v="782"/>
    <b v="0"/>
    <b v="1"/>
    <x v="3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x v="781"/>
    <x v="393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x v="782"/>
    <x v="784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x v="783"/>
    <x v="785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x v="784"/>
    <x v="229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x v="785"/>
    <x v="786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x v="786"/>
    <x v="787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x v="788"/>
    <x v="788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x v="789"/>
    <x v="79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x v="790"/>
    <x v="791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x v="791"/>
    <x v="792"/>
    <b v="0"/>
    <b v="1"/>
    <x v="3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x v="792"/>
    <x v="556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x v="793"/>
    <x v="488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x v="794"/>
    <x v="232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x v="795"/>
    <x v="793"/>
    <b v="0"/>
    <b v="0"/>
    <x v="3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x v="796"/>
    <x v="794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x v="798"/>
    <x v="795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x v="799"/>
    <x v="796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x v="800"/>
    <x v="797"/>
    <b v="0"/>
    <b v="1"/>
    <x v="4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x v="801"/>
    <x v="798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x v="802"/>
    <x v="799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x v="803"/>
    <x v="800"/>
    <b v="0"/>
    <b v="1"/>
    <x v="0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x v="212"/>
    <x v="368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x v="804"/>
    <x v="801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x v="806"/>
    <x v="803"/>
    <b v="0"/>
    <b v="1"/>
    <x v="2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x v="807"/>
    <x v="482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x v="722"/>
    <x v="496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x v="477"/>
    <x v="804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x v="259"/>
    <x v="805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x v="9"/>
    <x v="806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x v="808"/>
    <x v="807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x v="809"/>
    <x v="808"/>
    <b v="0"/>
    <b v="0"/>
    <x v="3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x v="444"/>
    <x v="104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x v="384"/>
    <x v="809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x v="810"/>
    <x v="81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x v="812"/>
    <x v="812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x v="814"/>
    <x v="814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x v="80"/>
    <x v="815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x v="815"/>
    <x v="414"/>
    <b v="0"/>
    <b v="0"/>
    <x v="14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x v="816"/>
    <x v="816"/>
    <b v="0"/>
    <b v="1"/>
    <x v="12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x v="474"/>
    <x v="82"/>
    <b v="0"/>
    <b v="0"/>
    <x v="15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x v="817"/>
    <x v="817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x v="818"/>
    <x v="818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x v="819"/>
    <x v="819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x v="609"/>
    <x v="32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x v="547"/>
    <x v="82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x v="821"/>
    <x v="822"/>
    <b v="0"/>
    <b v="0"/>
    <x v="3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x v="151"/>
    <x v="823"/>
    <b v="0"/>
    <b v="0"/>
    <x v="0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x v="822"/>
    <x v="824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x v="823"/>
    <x v="497"/>
    <b v="0"/>
    <b v="0"/>
    <x v="2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x v="825"/>
    <x v="826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x v="826"/>
    <x v="827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x v="827"/>
    <x v="828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x v="828"/>
    <x v="829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x v="830"/>
    <x v="94"/>
    <b v="0"/>
    <b v="0"/>
    <x v="3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x v="831"/>
    <x v="831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x v="832"/>
    <x v="832"/>
    <b v="0"/>
    <b v="0"/>
    <x v="4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x v="834"/>
    <x v="834"/>
    <b v="0"/>
    <b v="1"/>
    <x v="11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x v="835"/>
    <x v="835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x v="836"/>
    <x v="836"/>
    <b v="1"/>
    <b v="0"/>
    <x v="3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x v="219"/>
    <x v="837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x v="839"/>
    <x v="839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x v="840"/>
    <x v="216"/>
    <b v="0"/>
    <b v="0"/>
    <x v="3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x v="841"/>
    <x v="84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x v="843"/>
    <x v="354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x v="844"/>
    <x v="721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x v="847"/>
    <x v="844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x v="849"/>
    <x v="846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x v="780"/>
    <x v="847"/>
    <b v="0"/>
    <b v="0"/>
    <x v="10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x v="140"/>
    <x v="688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x v="850"/>
    <x v="848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x v="851"/>
    <x v="248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x v="852"/>
    <x v="849"/>
    <b v="0"/>
    <b v="0"/>
    <x v="0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x v="854"/>
    <x v="851"/>
    <b v="0"/>
    <b v="0"/>
    <x v="3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x v="67"/>
    <x v="852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x v="855"/>
    <x v="853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x v="344"/>
    <x v="854"/>
    <b v="0"/>
    <b v="0"/>
    <x v="0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x v="856"/>
    <x v="855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x v="857"/>
    <x v="856"/>
    <b v="0"/>
    <b v="0"/>
    <x v="3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x v="860"/>
    <x v="859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x v="170"/>
    <x v="86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x v="862"/>
    <x v="65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x v="527"/>
    <x v="454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x v="865"/>
    <x v="863"/>
    <b v="1"/>
    <b v="0"/>
    <x v="9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x v="866"/>
    <x v="864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x v="867"/>
    <x v="865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x v="868"/>
    <x v="866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x v="105"/>
    <x v="867"/>
    <b v="0"/>
    <b v="0"/>
    <x v="3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x v="253"/>
    <x v="296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x v="864"/>
    <x v="274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x v="843"/>
    <x v="354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x v="289"/>
    <x v="87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x v="870"/>
    <x v="871"/>
    <b v="0"/>
    <b v="1"/>
    <x v="1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x v="871"/>
    <x v="98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x v="873"/>
    <x v="873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x v="874"/>
    <x v="526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x v="875"/>
    <x v="874"/>
    <b v="0"/>
    <b v="0"/>
    <x v="3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x v="877"/>
    <x v="876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x v="878"/>
    <x v="877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F96D0-0F11-455E-8B4F-B101609FD4E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F12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8">
    <i>
      <x/>
    </i>
    <i>
      <x v="1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1" hier="-1"/>
  </pageFields>
  <dataFields count="1">
    <dataField name="Count of outcome" fld="6" subtotal="count" baseField="0" baseItem="0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F15ED-708F-4BDB-BC7C-F829969A4B0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AA143-C425-4774-8C78-00D0B2EF9F6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22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A75B-875F-49BF-B333-8283B7F83C2A}">
  <dimension ref="A1:F12"/>
  <sheetViews>
    <sheetView zoomScale="75" workbookViewId="0">
      <selection activeCell="D19" sqref="D19"/>
    </sheetView>
  </sheetViews>
  <sheetFormatPr defaultRowHeight="15.5" x14ac:dyDescent="0.35"/>
  <cols>
    <col min="1" max="1" width="16.4140625" bestFit="1" customWidth="1"/>
    <col min="2" max="2" width="16.08203125" bestFit="1" customWidth="1"/>
    <col min="3" max="3" width="5.6640625" bestFit="1" customWidth="1"/>
    <col min="4" max="4" width="3.83203125" bestFit="1" customWidth="1"/>
    <col min="5" max="5" width="9.4140625" bestFit="1" customWidth="1"/>
    <col min="6" max="6" width="10.75" bestFit="1" customWidth="1"/>
  </cols>
  <sheetData>
    <row r="1" spans="1:6" x14ac:dyDescent="0.35">
      <c r="A1" s="5" t="s">
        <v>6</v>
      </c>
      <c r="B1" t="s">
        <v>15</v>
      </c>
    </row>
    <row r="3" spans="1:6" x14ac:dyDescent="0.35">
      <c r="A3" s="5" t="s">
        <v>2039</v>
      </c>
      <c r="B3" s="5" t="s">
        <v>2036</v>
      </c>
    </row>
    <row r="4" spans="1:6" x14ac:dyDescent="0.35">
      <c r="A4" s="5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5">
      <c r="A5" s="6" t="s">
        <v>2040</v>
      </c>
      <c r="B5" s="7"/>
      <c r="C5" s="7">
        <v>4</v>
      </c>
      <c r="D5" s="7"/>
      <c r="E5" s="7">
        <v>3</v>
      </c>
      <c r="F5" s="7">
        <v>7</v>
      </c>
    </row>
    <row r="6" spans="1:6" x14ac:dyDescent="0.35">
      <c r="A6" s="6" t="s">
        <v>2041</v>
      </c>
      <c r="B6" s="7"/>
      <c r="C6" s="7">
        <v>2</v>
      </c>
      <c r="D6" s="7"/>
      <c r="E6" s="7"/>
      <c r="F6" s="7">
        <v>2</v>
      </c>
    </row>
    <row r="7" spans="1:6" x14ac:dyDescent="0.35">
      <c r="A7" s="6" t="s">
        <v>2042</v>
      </c>
      <c r="B7" s="7"/>
      <c r="C7" s="7">
        <v>2</v>
      </c>
      <c r="D7" s="7"/>
      <c r="E7" s="7">
        <v>5</v>
      </c>
      <c r="F7" s="7">
        <v>7</v>
      </c>
    </row>
    <row r="8" spans="1:6" x14ac:dyDescent="0.35">
      <c r="A8" s="6" t="s">
        <v>2043</v>
      </c>
      <c r="B8" s="7"/>
      <c r="C8" s="7">
        <v>2</v>
      </c>
      <c r="D8" s="7"/>
      <c r="E8" s="7"/>
      <c r="F8" s="7">
        <v>2</v>
      </c>
    </row>
    <row r="9" spans="1:6" x14ac:dyDescent="0.35">
      <c r="A9" s="6" t="s">
        <v>2044</v>
      </c>
      <c r="B9" s="7"/>
      <c r="C9" s="7"/>
      <c r="D9" s="7"/>
      <c r="E9" s="7">
        <v>3</v>
      </c>
      <c r="F9" s="7">
        <v>3</v>
      </c>
    </row>
    <row r="10" spans="1:6" x14ac:dyDescent="0.35">
      <c r="A10" s="6" t="s">
        <v>2045</v>
      </c>
      <c r="B10" s="7"/>
      <c r="C10" s="7"/>
      <c r="D10" s="7">
        <v>1</v>
      </c>
      <c r="E10" s="7">
        <v>4</v>
      </c>
      <c r="F10" s="7">
        <v>5</v>
      </c>
    </row>
    <row r="11" spans="1:6" x14ac:dyDescent="0.35">
      <c r="A11" s="6" t="s">
        <v>2046</v>
      </c>
      <c r="B11" s="7">
        <v>2</v>
      </c>
      <c r="C11" s="7">
        <v>9</v>
      </c>
      <c r="D11" s="7"/>
      <c r="E11" s="7">
        <v>7</v>
      </c>
      <c r="F11" s="7">
        <v>18</v>
      </c>
    </row>
    <row r="12" spans="1:6" x14ac:dyDescent="0.35">
      <c r="A12" s="6" t="s">
        <v>2037</v>
      </c>
      <c r="B12" s="7">
        <v>2</v>
      </c>
      <c r="C12" s="7">
        <v>19</v>
      </c>
      <c r="D12" s="7">
        <v>1</v>
      </c>
      <c r="E12" s="7">
        <v>22</v>
      </c>
      <c r="F12" s="7">
        <v>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79B6-D538-49B9-A203-3569E3D32A6C}">
  <dimension ref="A1:F30"/>
  <sheetViews>
    <sheetView zoomScale="64" workbookViewId="0">
      <selection activeCell="F30" sqref="A1:F30"/>
    </sheetView>
  </sheetViews>
  <sheetFormatPr defaultRowHeight="15.5" x14ac:dyDescent="0.35"/>
  <cols>
    <col min="1" max="1" width="16.9140625" bestFit="1" customWidth="1"/>
    <col min="2" max="2" width="16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2035</v>
      </c>
    </row>
    <row r="2" spans="1:6" x14ac:dyDescent="0.35">
      <c r="A2" s="5" t="s">
        <v>2029</v>
      </c>
      <c r="B2" t="s">
        <v>2035</v>
      </c>
    </row>
    <row r="4" spans="1:6" x14ac:dyDescent="0.35">
      <c r="A4" s="5" t="s">
        <v>2039</v>
      </c>
      <c r="B4" s="5" t="s">
        <v>2036</v>
      </c>
    </row>
    <row r="5" spans="1:6" x14ac:dyDescent="0.35">
      <c r="A5" s="5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5">
      <c r="A6" s="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2048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2049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2050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2051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2052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2053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2054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2057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2058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2059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2060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2061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2062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2064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2065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2066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2067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2068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2069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2070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2037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CEE2-B2B1-41EB-ADB4-B96AE08FE66B}">
  <dimension ref="A1:E18"/>
  <sheetViews>
    <sheetView topLeftCell="B1" zoomScale="74" workbookViewId="0">
      <selection activeCell="Q3" sqref="Q3"/>
    </sheetView>
  </sheetViews>
  <sheetFormatPr defaultRowHeight="15.5" x14ac:dyDescent="0.35"/>
  <cols>
    <col min="1" max="1" width="28.08203125" bestFit="1" customWidth="1"/>
    <col min="2" max="2" width="16.33203125" bestFit="1" customWidth="1"/>
    <col min="3" max="3" width="5.75" bestFit="1" customWidth="1"/>
    <col min="4" max="4" width="9.58203125" bestFit="1" customWidth="1"/>
    <col min="5" max="5" width="10.9140625" bestFit="1" customWidth="1"/>
    <col min="6" max="6" width="10.58203125" bestFit="1" customWidth="1"/>
  </cols>
  <sheetData>
    <row r="1" spans="1:5" x14ac:dyDescent="0.35">
      <c r="A1" s="5" t="s">
        <v>6</v>
      </c>
      <c r="B1" t="s">
        <v>2035</v>
      </c>
    </row>
    <row r="2" spans="1:5" x14ac:dyDescent="0.35">
      <c r="A2" s="5" t="s">
        <v>2083</v>
      </c>
      <c r="B2" t="s">
        <v>2035</v>
      </c>
    </row>
    <row r="4" spans="1:5" x14ac:dyDescent="0.35">
      <c r="A4" s="5" t="s">
        <v>2039</v>
      </c>
      <c r="B4" s="5" t="s">
        <v>2036</v>
      </c>
    </row>
    <row r="5" spans="1:5" x14ac:dyDescent="0.35">
      <c r="A5" s="5" t="s">
        <v>2038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35">
      <c r="A6" s="6" t="s">
        <v>2071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5">
      <c r="A7" s="6" t="s">
        <v>2072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5">
      <c r="A8" s="6" t="s">
        <v>2073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5">
      <c r="A9" s="6" t="s">
        <v>2074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5">
      <c r="A10" s="6" t="s">
        <v>2075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5">
      <c r="A11" s="6" t="s">
        <v>2076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5">
      <c r="A12" s="6" t="s">
        <v>2077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5">
      <c r="A13" s="6" t="s">
        <v>2078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5">
      <c r="A14" s="6" t="s">
        <v>2079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5">
      <c r="A15" s="6" t="s">
        <v>2080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5">
      <c r="A16" s="6" t="s">
        <v>2081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5">
      <c r="A17" s="6" t="s">
        <v>2082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5">
      <c r="A18" s="6" t="s">
        <v>2037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646D-793F-406C-9612-B49037F5A1A6}">
  <dimension ref="A1:H13"/>
  <sheetViews>
    <sheetView zoomScale="68" workbookViewId="0">
      <selection activeCell="F3" sqref="F3"/>
    </sheetView>
  </sheetViews>
  <sheetFormatPr defaultRowHeight="15.5" x14ac:dyDescent="0.35"/>
  <cols>
    <col min="1" max="1" width="26.4140625" bestFit="1" customWidth="1"/>
    <col min="2" max="2" width="15.25" bestFit="1" customWidth="1"/>
    <col min="3" max="3" width="13" bestFit="1" customWidth="1"/>
    <col min="4" max="4" width="15.08203125" bestFit="1" customWidth="1"/>
    <col min="5" max="5" width="11.9140625" bestFit="1" customWidth="1"/>
    <col min="6" max="6" width="18.83203125" bestFit="1" customWidth="1"/>
    <col min="7" max="7" width="15.83203125" bestFit="1" customWidth="1"/>
    <col min="8" max="8" width="19.1640625" bestFit="1" customWidth="1"/>
  </cols>
  <sheetData>
    <row r="1" spans="1:8" s="8" customFormat="1" ht="14.5" x14ac:dyDescent="0.35">
      <c r="A1" s="8" t="s">
        <v>2084</v>
      </c>
      <c r="B1" s="8" t="s">
        <v>2085</v>
      </c>
      <c r="C1" s="8" t="s">
        <v>2086</v>
      </c>
      <c r="D1" s="8" t="s">
        <v>2091</v>
      </c>
      <c r="E1" s="8" t="s">
        <v>2087</v>
      </c>
      <c r="F1" s="8" t="s">
        <v>2088</v>
      </c>
      <c r="G1" s="8" t="s">
        <v>2089</v>
      </c>
      <c r="H1" s="8" t="s">
        <v>2090</v>
      </c>
    </row>
    <row r="2" spans="1:8" x14ac:dyDescent="0.35">
      <c r="A2" t="s">
        <v>2092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9">
        <f>ROUND(B2/E2 *100,2)</f>
        <v>58.82</v>
      </c>
      <c r="G2" s="9">
        <f>ROUND(C2/E2 *100,2)</f>
        <v>39.22</v>
      </c>
      <c r="H2" s="9">
        <f>ROUND(D2/E2 *100,2)</f>
        <v>1.96</v>
      </c>
    </row>
    <row r="3" spans="1:8" x14ac:dyDescent="0.35">
      <c r="A3" t="s">
        <v>2093</v>
      </c>
      <c r="B3">
        <f>COUNTIFS(Crowdfunding!G:G,"=successful",Crowdfunding!D:D,"&gt;999",Crowdfunding!D:D,"&lt;5000")</f>
        <v>191</v>
      </c>
      <c r="C3">
        <f>COUNTIFS(Crowdfunding!G:G,"=failed",Crowdfunding!D:D,"&gt;999",Crowdfunding!D:D,"&lt;5000")</f>
        <v>38</v>
      </c>
      <c r="D3">
        <f>COUNTIFS(Crowdfunding!G:G,"=canceled",Crowdfunding!D:D,"&gt;999",Crowdfunding!D:D,"&lt;5000")</f>
        <v>2</v>
      </c>
      <c r="E3">
        <f t="shared" ref="E3:E13" si="0">SUM(B3:D3)</f>
        <v>231</v>
      </c>
      <c r="F3" s="9">
        <f t="shared" ref="F3:F13" si="1">ROUND(B3/E3 *100,2)</f>
        <v>82.68</v>
      </c>
      <c r="G3" s="9">
        <f t="shared" ref="G3:G13" si="2">ROUND(C3/E3 *100,2)</f>
        <v>16.45</v>
      </c>
      <c r="H3" s="9">
        <f t="shared" ref="H3:H13" si="3">ROUND(D3/E3 *100,2)</f>
        <v>0.87</v>
      </c>
    </row>
    <row r="4" spans="1:8" x14ac:dyDescent="0.35">
      <c r="A4" t="s">
        <v>2094</v>
      </c>
      <c r="B4">
        <f>COUNTIFS(Crowdfunding!G:G,"=successful",Crowdfunding!D:D,"&gt;4999",Crowdfunding!D:D,"&lt;10000")</f>
        <v>164</v>
      </c>
      <c r="C4">
        <f>COUNTIFS(Crowdfunding!G:G,"=failed",Crowdfunding!D:D,"&gt;4999",Crowdfunding!D:D,"&lt;10000")</f>
        <v>126</v>
      </c>
      <c r="D4">
        <f>COUNTIFS(Crowdfunding!G:G,"=canceled",Crowdfunding!D:D,"&gt;4999",Crowdfunding!D:D,"&lt;10000")</f>
        <v>25</v>
      </c>
      <c r="E4">
        <f t="shared" si="0"/>
        <v>315</v>
      </c>
      <c r="F4" s="9">
        <f t="shared" si="1"/>
        <v>52.06</v>
      </c>
      <c r="G4" s="9">
        <f t="shared" si="2"/>
        <v>40</v>
      </c>
      <c r="H4" s="9">
        <f t="shared" si="3"/>
        <v>7.94</v>
      </c>
    </row>
    <row r="5" spans="1:8" x14ac:dyDescent="0.35">
      <c r="A5" t="s">
        <v>2095</v>
      </c>
      <c r="B5">
        <f>COUNTIFS(Crowdfunding!G:G,"=successful",Crowdfunding!D:D,"&gt;9999",Crowdfunding!D:D,"&lt;15000")</f>
        <v>4</v>
      </c>
      <c r="C5">
        <f>COUNTIFS(Crowdfunding!G:G,"=failed",Crowdfunding!D:D,"&gt;9999",Crowdfunding!D:D,"&lt;15000")</f>
        <v>5</v>
      </c>
      <c r="D5">
        <f>COUNTIFS(Crowdfunding!G:G,"=canceled",Crowdfunding!D:D,"&gt;9999",Crowdfunding!D:D,"&lt;15000")</f>
        <v>0</v>
      </c>
      <c r="E5">
        <f t="shared" si="0"/>
        <v>9</v>
      </c>
      <c r="F5" s="9">
        <f t="shared" si="1"/>
        <v>44.44</v>
      </c>
      <c r="G5" s="9">
        <f t="shared" si="2"/>
        <v>55.56</v>
      </c>
      <c r="H5" s="9">
        <f t="shared" si="3"/>
        <v>0</v>
      </c>
    </row>
    <row r="6" spans="1:8" x14ac:dyDescent="0.35">
      <c r="A6" t="s">
        <v>2096</v>
      </c>
      <c r="B6">
        <f>COUNTIFS(Crowdfunding!G:G,"=successful",Crowdfunding!D:D,"&gt;14999",Crowdfunding!D:D,"&lt;20000")</f>
        <v>10</v>
      </c>
      <c r="C6">
        <f>COUNTIFS(Crowdfunding!G:G,"=failed",Crowdfunding!D:D,"&gt;14999",Crowdfunding!D:D,"&lt;20000")</f>
        <v>0</v>
      </c>
      <c r="D6">
        <f>COUNTIFS(Crowdfunding!G:G,"=canceled",Crowdfunding!D:D,"&gt;14999",Crowdfunding!D:D,"&lt;20000")</f>
        <v>0</v>
      </c>
      <c r="E6">
        <f t="shared" si="0"/>
        <v>10</v>
      </c>
      <c r="F6" s="9">
        <f t="shared" si="1"/>
        <v>100</v>
      </c>
      <c r="G6" s="9">
        <f t="shared" si="2"/>
        <v>0</v>
      </c>
      <c r="H6" s="9">
        <f t="shared" si="3"/>
        <v>0</v>
      </c>
    </row>
    <row r="7" spans="1:8" x14ac:dyDescent="0.35">
      <c r="A7" t="s">
        <v>2097</v>
      </c>
      <c r="B7">
        <f>COUNTIFS(Crowdfunding!G:G,"=successful",Crowdfunding!D:D,"&gt;19999",Crowdfunding!D:D,"&lt;25000")</f>
        <v>7</v>
      </c>
      <c r="C7">
        <f>COUNTIFS(Crowdfunding!G:G,"=failed",Crowdfunding!D:D,"&gt;19999",Crowdfunding!D:D,"&lt;25000")</f>
        <v>0</v>
      </c>
      <c r="D7">
        <f>COUNTIFS(Crowdfunding!G:G,"=canceled",Crowdfunding!D:D,"&gt;19999",Crowdfunding!D:D,"&lt;25000")</f>
        <v>0</v>
      </c>
      <c r="E7">
        <f t="shared" si="0"/>
        <v>7</v>
      </c>
      <c r="F7" s="9">
        <f t="shared" si="1"/>
        <v>100</v>
      </c>
      <c r="G7" s="9">
        <f t="shared" si="2"/>
        <v>0</v>
      </c>
      <c r="H7" s="9">
        <f t="shared" si="3"/>
        <v>0</v>
      </c>
    </row>
    <row r="8" spans="1:8" x14ac:dyDescent="0.35">
      <c r="A8" t="s">
        <v>2098</v>
      </c>
      <c r="B8">
        <f>COUNTIFS(Crowdfunding!G:G,"=successful",Crowdfunding!D:D,"&gt;24999",Crowdfunding!D:D,"&lt;30000")</f>
        <v>11</v>
      </c>
      <c r="C8">
        <f>COUNTIFS(Crowdfunding!G:G,"=failed",Crowdfunding!D:D,"&gt;24999",Crowdfunding!D:D,"&lt;30000")</f>
        <v>3</v>
      </c>
      <c r="D8">
        <f>COUNTIFS(Crowdfunding!G:G,"=canceled",Crowdfunding!D:D,"&gt;24999",Crowdfunding!D:D,"&lt;30000")</f>
        <v>0</v>
      </c>
      <c r="E8">
        <f t="shared" si="0"/>
        <v>14</v>
      </c>
      <c r="F8" s="9">
        <f t="shared" si="1"/>
        <v>78.569999999999993</v>
      </c>
      <c r="G8" s="9">
        <f t="shared" si="2"/>
        <v>21.43</v>
      </c>
      <c r="H8" s="9">
        <f t="shared" si="3"/>
        <v>0</v>
      </c>
    </row>
    <row r="9" spans="1:8" x14ac:dyDescent="0.35">
      <c r="A9" t="s">
        <v>2099</v>
      </c>
      <c r="B9">
        <f>COUNTIFS(Crowdfunding!G:G,"=successful",Crowdfunding!D:D,"&gt;29999",Crowdfunding!D:D,"&lt;35000")</f>
        <v>7</v>
      </c>
      <c r="C9">
        <f>COUNTIFS(Crowdfunding!G:G,"=failed",Crowdfunding!D:D,"&gt;29999",Crowdfunding!D:D,"&lt;35000")</f>
        <v>0</v>
      </c>
      <c r="D9">
        <f>COUNTIFS(Crowdfunding!G:G,"=canceled",Crowdfunding!D:D,"&gt;29999",Crowdfunding!D:D,"&lt;35000")</f>
        <v>0</v>
      </c>
      <c r="E9">
        <f t="shared" si="0"/>
        <v>7</v>
      </c>
      <c r="F9" s="9">
        <f t="shared" si="1"/>
        <v>100</v>
      </c>
      <c r="G9" s="9">
        <f t="shared" si="2"/>
        <v>0</v>
      </c>
      <c r="H9" s="9">
        <f t="shared" si="3"/>
        <v>0</v>
      </c>
    </row>
    <row r="10" spans="1:8" x14ac:dyDescent="0.35">
      <c r="A10" t="s">
        <v>2100</v>
      </c>
      <c r="B10">
        <f>COUNTIFS(Crowdfunding!G:G,"=successful",Crowdfunding!D:D,"&gt;34999",Crowdfunding!D:D,"&lt;40000")</f>
        <v>8</v>
      </c>
      <c r="C10">
        <f>COUNTIFS(Crowdfunding!G:G,"=failed",Crowdfunding!D:D,"&gt;34999",Crowdfunding!D:D,"&lt;40000")</f>
        <v>3</v>
      </c>
      <c r="D10">
        <f>COUNTIFS(Crowdfunding!G:G,"=canceled",Crowdfunding!D:D,"&gt;34999",Crowdfunding!D:D,"&lt;40000")</f>
        <v>1</v>
      </c>
      <c r="E10">
        <f t="shared" si="0"/>
        <v>12</v>
      </c>
      <c r="F10" s="9">
        <f t="shared" si="1"/>
        <v>66.67</v>
      </c>
      <c r="G10" s="9">
        <f t="shared" si="2"/>
        <v>25</v>
      </c>
      <c r="H10" s="9">
        <f t="shared" si="3"/>
        <v>8.33</v>
      </c>
    </row>
    <row r="11" spans="1:8" x14ac:dyDescent="0.35">
      <c r="A11" t="s">
        <v>2101</v>
      </c>
      <c r="B11">
        <f>COUNTIFS(Crowdfunding!G:G,"=successful",Crowdfunding!D:D,"&gt;39999",Crowdfunding!D:D,"&lt;45000")</f>
        <v>11</v>
      </c>
      <c r="C11">
        <f>COUNTIFS(Crowdfunding!G:G,"=failed",Crowdfunding!D:D,"&gt;39999",Crowdfunding!D:D,"&lt;45000")</f>
        <v>3</v>
      </c>
      <c r="D11">
        <f>COUNTIFS(Crowdfunding!G:G,"=canceled",Crowdfunding!D:D,"&gt;39999",Crowdfunding!D:D,"&lt;45000")</f>
        <v>0</v>
      </c>
      <c r="E11">
        <f t="shared" si="0"/>
        <v>14</v>
      </c>
      <c r="F11" s="9">
        <f t="shared" si="1"/>
        <v>78.569999999999993</v>
      </c>
      <c r="G11" s="9">
        <f t="shared" si="2"/>
        <v>21.43</v>
      </c>
      <c r="H11" s="9">
        <f t="shared" si="3"/>
        <v>0</v>
      </c>
    </row>
    <row r="12" spans="1:8" x14ac:dyDescent="0.35">
      <c r="A12" t="s">
        <v>2102</v>
      </c>
      <c r="B12">
        <f>COUNTIFS(Crowdfunding!G:G,"=successful",Crowdfunding!D:D,"&gt;44999",Crowdfunding!D:D,"&lt;50000")</f>
        <v>8</v>
      </c>
      <c r="C12">
        <f>COUNTIFS(Crowdfunding!G:G,"=failed",Crowdfunding!D:D,"&gt;44999",Crowdfunding!D:D,"&lt;50000")</f>
        <v>3</v>
      </c>
      <c r="D12">
        <f>COUNTIFS(Crowdfunding!G:G,"=canceled",Crowdfunding!D:D,"&gt;44999",Crowdfunding!D:D,"&lt;50000")</f>
        <v>0</v>
      </c>
      <c r="E12">
        <f t="shared" si="0"/>
        <v>11</v>
      </c>
      <c r="F12" s="9">
        <f t="shared" si="1"/>
        <v>72.73</v>
      </c>
      <c r="G12" s="9">
        <f t="shared" si="2"/>
        <v>27.27</v>
      </c>
      <c r="H12" s="9">
        <f t="shared" si="3"/>
        <v>0</v>
      </c>
    </row>
    <row r="13" spans="1:8" x14ac:dyDescent="0.35">
      <c r="A13" t="s">
        <v>2103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9">
        <f t="shared" si="1"/>
        <v>37.380000000000003</v>
      </c>
      <c r="G13" s="9">
        <f t="shared" si="2"/>
        <v>53.44</v>
      </c>
      <c r="H13" s="9">
        <f t="shared" si="3"/>
        <v>9.18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60" workbookViewId="0">
      <selection activeCell="G1" sqref="G1:H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4" bestFit="1" customWidth="1"/>
    <col min="8" max="8" width="13" bestFit="1" customWidth="1"/>
    <col min="9" max="9" width="22.83203125" bestFit="1" customWidth="1"/>
    <col min="12" max="13" width="11.1640625" bestFit="1" customWidth="1"/>
    <col min="14" max="14" width="28.6640625" bestFit="1" customWidth="1"/>
    <col min="15" max="15" width="27.4140625" bestFit="1" customWidth="1"/>
    <col min="18" max="18" width="28" bestFit="1" customWidth="1"/>
    <col min="19" max="19" width="14.25" bestFit="1" customWidth="1"/>
    <col min="20" max="20" width="11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(L2/60)/60/24+DATE(1970,1,1)</f>
        <v>42336.25</v>
      </c>
      <c r="O2" s="4">
        <f>(M2/60)/60/24+DATE(1970,1,1)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 FIND("/",R2))</f>
        <v>food trucks</v>
      </c>
    </row>
    <row r="3" spans="1:20" hidden="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(L3/60)/60/24+DATE(1970,1,1)</f>
        <v>41870.208333333336</v>
      </c>
      <c r="O3" s="4">
        <f t="shared" ref="O3:O66" si="3">(M3/60)/60/24+DATE(1970,1,1)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 FIND("/",R3))</f>
        <v>rock</v>
      </c>
    </row>
    <row r="4" spans="1:20" ht="31" hidden="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hidden="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hidden="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hidden="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idden="1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hidden="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idden="1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(L67/60)/60/24+DATE(1970,1,1)</f>
        <v>40570.25</v>
      </c>
      <c r="O67" s="4">
        <f t="shared" ref="O67:O130" si="9">(M67/60)/60/24+DATE(1970,1,1)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 FIND("/",R67))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hidden="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idden="1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hidden="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idden="1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hidden="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hidden="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hidden="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hidden="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hidden="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hidden="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(L131/60)/60/24+DATE(1970,1,1)</f>
        <v>42038.25</v>
      </c>
      <c r="O131" s="4">
        <f t="shared" ref="O131:O194" si="15">(M131/60)/60/24+DATE(1970,1,1)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 FIND("/",R131))</f>
        <v>food trucks</v>
      </c>
    </row>
    <row r="132" spans="1:20" hidden="1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hidden="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idden="1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hidden="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hidden="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hidden="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hidden="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hidden="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hidden="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hidden="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(L195/60)/60/24+DATE(1970,1,1)</f>
        <v>43198.208333333328</v>
      </c>
      <c r="O195" s="4">
        <f t="shared" ref="O195:O258" si="21">(M195/60)/60/24+DATE(1970,1,1)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 FIND("/",R195))</f>
        <v>indie rock</v>
      </c>
    </row>
    <row r="196" spans="1:20" hidden="1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idden="1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hidden="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hidden="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hidden="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hidden="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hidden="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idden="1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hidden="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hidden="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idden="1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hidden="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hidden="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hidden="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(L259/60)/60/24+DATE(1970,1,1)</f>
        <v>41338.25</v>
      </c>
      <c r="O259" s="4">
        <f t="shared" ref="O259:O322" si="27">(M259/60)/60/24+DATE(1970,1,1)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 FIND("/",R259))</f>
        <v>plays</v>
      </c>
    </row>
    <row r="260" spans="1:20" hidden="1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hidden="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hidden="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hidden="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hidden="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idden="1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hidden="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hidden="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idden="1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(L323/60)/60/24+DATE(1970,1,1)</f>
        <v>40634.208333333336</v>
      </c>
      <c r="O323" s="4">
        <f t="shared" ref="O323:O386" si="33">(M323/60)/60/24+DATE(1970,1,1)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 FIND("/",R323))</f>
        <v>shorts</v>
      </c>
    </row>
    <row r="324" spans="1:20" ht="31" hidden="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hidden="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hidden="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hidden="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hidden="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hidden="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hidden="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(L387/60)/60/24+DATE(1970,1,1)</f>
        <v>43553.208333333328</v>
      </c>
      <c r="O387" s="4">
        <f t="shared" ref="O387:O450" si="39">(M387/60)/60/24+DATE(1970,1,1)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 FIND("/",R387))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hidden="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hidden="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idden="1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hidden="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hidden="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hidden="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hidden="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(L451/60)/60/24+DATE(1970,1,1)</f>
        <v>43530.25</v>
      </c>
      <c r="O451" s="4">
        <f t="shared" ref="O451:O514" si="45">(M451/60)/60/24+DATE(1970,1,1)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 FIND("/",R451))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hidden="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hidden="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hidden="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hidden="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idden="1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hidden="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hidden="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hidden="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(L515/60)/60/24+DATE(1970,1,1)</f>
        <v>40430.208333333336</v>
      </c>
      <c r="O515" s="4">
        <f t="shared" ref="O515:O578" si="51">(M515/60)/60/24+DATE(1970,1,1)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 FIND("/",R515))</f>
        <v>television</v>
      </c>
    </row>
    <row r="516" spans="1:20" hidden="1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hidden="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hidden="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hidden="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idden="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hidden="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hidden="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hidden="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hidden="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(L579/60)/60/24+DATE(1970,1,1)</f>
        <v>40613.25</v>
      </c>
      <c r="O579" s="4">
        <f t="shared" ref="O579:O642" si="57">(M579/60)/60/24+DATE(1970,1,1)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 FIND("/",R579))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hidden="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idden="1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hidden="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hidden="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hidden="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idden="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hidden="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hidden="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hidden="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(L643/60)/60/24+DATE(1970,1,1)</f>
        <v>42786.25</v>
      </c>
      <c r="O643" s="4">
        <f t="shared" ref="O643:O706" si="63">(M643/60)/60/24+DATE(1970,1,1)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 FIND("/",R643))</f>
        <v>plays</v>
      </c>
    </row>
    <row r="644" spans="1:20" hidden="1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idden="1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hidden="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hidden="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hidden="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hidden="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hidden="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hidden="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(L707/60)/60/24+DATE(1970,1,1)</f>
        <v>41619.25</v>
      </c>
      <c r="O707" s="4">
        <f t="shared" ref="O707:O770" si="69">(M707/60)/60/24+DATE(1970,1,1)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 FIND("/",R707))</f>
        <v>nonfiction</v>
      </c>
    </row>
    <row r="708" spans="1:20" ht="31" hidden="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hidden="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hidden="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hidden="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hidden="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hidden="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hidden="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idden="1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hidden="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hidden="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hidden="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idden="1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hidden="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(L771/60)/60/24+DATE(1970,1,1)</f>
        <v>41501.208333333336</v>
      </c>
      <c r="O771" s="4">
        <f t="shared" ref="O771:O834" si="75">(M771/60)/60/24+DATE(1970,1,1)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 FIND("/",R771))</f>
        <v>video games</v>
      </c>
    </row>
    <row r="772" spans="1:20" hidden="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idden="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hidden="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hidden="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hidden="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hidden="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idden="1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idden="1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hidden="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hidden="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hidden="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(L835/60)/60/24+DATE(1970,1,1)</f>
        <v>40588.25</v>
      </c>
      <c r="O835" s="4">
        <f t="shared" ref="O835:O898" si="81">(M835/60)/60/24+DATE(1970,1,1)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 FIND("/",R835))</f>
        <v>translations</v>
      </c>
    </row>
    <row r="836" spans="1:20" hidden="1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hidden="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hidden="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hidden="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hidden="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hidden="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idden="1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hidden="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hidden="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idden="1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hidden="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hidden="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hidden="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hidden="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(L899/60)/60/24+DATE(1970,1,1)</f>
        <v>43583.208333333328</v>
      </c>
      <c r="O899" s="4">
        <f t="shared" ref="O899:O962" si="87">(M899/60)/60/24+DATE(1970,1,1)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 FIND("/",R899))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hidden="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hidden="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idden="1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hidden="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hidden="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hidden="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hidden="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hidden="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hidden="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(L963/60)/60/24+DATE(1970,1,1)</f>
        <v>40591.25</v>
      </c>
      <c r="O963" s="4">
        <f t="shared" ref="O963:O1001" si="93">(M963/60)/60/24+DATE(1970,1,1)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 FIND("/",R963))</f>
        <v>translations</v>
      </c>
    </row>
    <row r="964" spans="1:20" hidden="1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hidden="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hidden="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hidden="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hidden="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ellIs" dxfId="19" priority="2" operator="equal">
      <formula>"failed"</formula>
    </cfRule>
    <cfRule type="cellIs" dxfId="18" priority="3" operator="equal">
      <formula>"successful"</formula>
    </cfRule>
    <cfRule type="cellIs" dxfId="17" priority="4" operator="equal">
      <formula>"canceled"</formula>
    </cfRule>
    <cfRule type="cellIs" dxfId="16" priority="6" operator="equal">
      <formula>"live"</formula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F35F-F4D0-422B-BD59-471363949E3B}">
  <dimension ref="A1:M566"/>
  <sheetViews>
    <sheetView tabSelected="1" workbookViewId="0">
      <selection activeCell="J4" sqref="J4"/>
    </sheetView>
  </sheetViews>
  <sheetFormatPr defaultRowHeight="15.5" x14ac:dyDescent="0.35"/>
  <cols>
    <col min="1" max="1" width="8.33203125" bestFit="1" customWidth="1"/>
    <col min="2" max="2" width="13.08203125" bestFit="1" customWidth="1"/>
    <col min="5" max="5" width="13.08203125" bestFit="1" customWidth="1"/>
    <col min="13" max="13" width="16.75" bestFit="1" customWidth="1"/>
  </cols>
  <sheetData>
    <row r="1" spans="1:13" x14ac:dyDescent="0.35">
      <c r="A1" s="1" t="s">
        <v>4</v>
      </c>
      <c r="B1" s="1" t="s">
        <v>5</v>
      </c>
      <c r="D1" s="1" t="s">
        <v>4</v>
      </c>
      <c r="E1" s="1" t="s">
        <v>5</v>
      </c>
      <c r="H1" t="s">
        <v>4</v>
      </c>
      <c r="I1" t="s">
        <v>2105</v>
      </c>
      <c r="J1" t="s">
        <v>2104</v>
      </c>
      <c r="K1" t="s">
        <v>2106</v>
      </c>
      <c r="L1" t="s">
        <v>2107</v>
      </c>
      <c r="M1" t="s">
        <v>2108</v>
      </c>
    </row>
    <row r="2" spans="1:13" x14ac:dyDescent="0.35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MEDIAN(B2:B566)</f>
        <v>201</v>
      </c>
      <c r="J2" s="10">
        <f>GEOMEAN(B2:B566)</f>
        <v>331.62351730434762</v>
      </c>
      <c r="K2">
        <f>MIN(B2:B566)</f>
        <v>16</v>
      </c>
      <c r="L2">
        <f>MAX(B2:B566)</f>
        <v>7295</v>
      </c>
      <c r="M2" s="10">
        <f>_xlfn.STDEV.P(B2:B566)</f>
        <v>1266.2439466397898</v>
      </c>
    </row>
    <row r="3" spans="1:13" x14ac:dyDescent="0.35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MEDIAN(E2:E365)</f>
        <v>114.5</v>
      </c>
      <c r="J3">
        <f>GEOMEAN(E3:E185,E187:E365)</f>
        <v>141.09809419821121</v>
      </c>
      <c r="K3">
        <f>MIN(E2:E365)</f>
        <v>0</v>
      </c>
      <c r="L3">
        <f>MAX(E2:E365)</f>
        <v>6080</v>
      </c>
      <c r="M3" s="10">
        <f>_xlfn.STDEV.P(E2:E365)</f>
        <v>959.98681331637863</v>
      </c>
    </row>
    <row r="4" spans="1:13" x14ac:dyDescent="0.35">
      <c r="A4" t="s">
        <v>20</v>
      </c>
      <c r="B4">
        <v>174</v>
      </c>
      <c r="D4" t="s">
        <v>14</v>
      </c>
      <c r="E4">
        <v>53</v>
      </c>
    </row>
    <row r="5" spans="1:13" x14ac:dyDescent="0.35">
      <c r="A5" t="s">
        <v>20</v>
      </c>
      <c r="B5">
        <v>227</v>
      </c>
      <c r="D5" t="s">
        <v>14</v>
      </c>
      <c r="E5">
        <v>18</v>
      </c>
    </row>
    <row r="6" spans="1:13" x14ac:dyDescent="0.35">
      <c r="A6" t="s">
        <v>20</v>
      </c>
      <c r="B6">
        <v>220</v>
      </c>
      <c r="D6" t="s">
        <v>14</v>
      </c>
      <c r="E6">
        <v>44</v>
      </c>
    </row>
    <row r="7" spans="1:13" x14ac:dyDescent="0.35">
      <c r="A7" t="s">
        <v>20</v>
      </c>
      <c r="B7">
        <v>98</v>
      </c>
      <c r="D7" t="s">
        <v>14</v>
      </c>
      <c r="E7">
        <v>27</v>
      </c>
    </row>
    <row r="8" spans="1:13" x14ac:dyDescent="0.35">
      <c r="A8" t="s">
        <v>20</v>
      </c>
      <c r="B8">
        <v>100</v>
      </c>
      <c r="D8" t="s">
        <v>14</v>
      </c>
      <c r="E8">
        <v>55</v>
      </c>
    </row>
    <row r="9" spans="1:13" x14ac:dyDescent="0.35">
      <c r="A9" t="s">
        <v>20</v>
      </c>
      <c r="B9">
        <v>1249</v>
      </c>
      <c r="D9" t="s">
        <v>14</v>
      </c>
      <c r="E9">
        <v>200</v>
      </c>
    </row>
    <row r="10" spans="1:13" x14ac:dyDescent="0.35">
      <c r="A10" t="s">
        <v>20</v>
      </c>
      <c r="B10">
        <v>1396</v>
      </c>
      <c r="D10" t="s">
        <v>14</v>
      </c>
      <c r="E10">
        <v>452</v>
      </c>
    </row>
    <row r="11" spans="1:13" x14ac:dyDescent="0.35">
      <c r="A11" t="s">
        <v>20</v>
      </c>
      <c r="B11">
        <v>890</v>
      </c>
      <c r="D11" t="s">
        <v>14</v>
      </c>
      <c r="E11">
        <v>674</v>
      </c>
    </row>
    <row r="12" spans="1:13" x14ac:dyDescent="0.35">
      <c r="A12" t="s">
        <v>20</v>
      </c>
      <c r="B12">
        <v>142</v>
      </c>
      <c r="D12" t="s">
        <v>14</v>
      </c>
      <c r="E12">
        <v>558</v>
      </c>
    </row>
    <row r="13" spans="1:13" x14ac:dyDescent="0.35">
      <c r="A13" t="s">
        <v>20</v>
      </c>
      <c r="B13">
        <v>2673</v>
      </c>
      <c r="D13" t="s">
        <v>14</v>
      </c>
      <c r="E13">
        <v>15</v>
      </c>
    </row>
    <row r="14" spans="1:13" x14ac:dyDescent="0.35">
      <c r="A14" t="s">
        <v>20</v>
      </c>
      <c r="B14">
        <v>163</v>
      </c>
      <c r="D14" t="s">
        <v>14</v>
      </c>
      <c r="E14">
        <v>2307</v>
      </c>
    </row>
    <row r="15" spans="1:13" x14ac:dyDescent="0.35">
      <c r="A15" t="s">
        <v>20</v>
      </c>
      <c r="B15">
        <v>2220</v>
      </c>
      <c r="D15" t="s">
        <v>14</v>
      </c>
      <c r="E15">
        <v>88</v>
      </c>
    </row>
    <row r="16" spans="1:13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ellIs" dxfId="15" priority="13" operator="equal">
      <formula>"failed"</formula>
    </cfRule>
    <cfRule type="cellIs" dxfId="14" priority="14" operator="equal">
      <formula>"successful"</formula>
    </cfRule>
    <cfRule type="cellIs" dxfId="13" priority="15" operator="equal">
      <formula>"canceled"</formula>
    </cfRule>
    <cfRule type="cellIs" dxfId="12" priority="16" operator="equal">
      <formula>"live"</formula>
    </cfRule>
  </conditionalFormatting>
  <conditionalFormatting sqref="D1:D1047940">
    <cfRule type="cellIs" dxfId="11" priority="9" operator="equal">
      <formula>"failed"</formula>
    </cfRule>
    <cfRule type="cellIs" dxfId="10" priority="10" operator="equal">
      <formula>"successful"</formula>
    </cfRule>
    <cfRule type="cellIs" dxfId="9" priority="11" operator="equal">
      <formula>"canceled"</formula>
    </cfRule>
    <cfRule type="cellIs" dxfId="8" priority="12" operator="equal">
      <formula>"live"</formula>
    </cfRule>
  </conditionalFormatting>
  <conditionalFormatting sqref="H2">
    <cfRule type="cellIs" dxfId="7" priority="5" operator="equal">
      <formula>"failed"</formula>
    </cfRule>
    <cfRule type="cellIs" dxfId="6" priority="6" operator="equal">
      <formula>"successful"</formula>
    </cfRule>
    <cfRule type="cellIs" dxfId="5" priority="7" operator="equal">
      <formula>"canceled"</formula>
    </cfRule>
    <cfRule type="cellIs" dxfId="4" priority="8" operator="equal">
      <formula>"live"</formula>
    </cfRule>
  </conditionalFormatting>
  <conditionalFormatting sqref="H3">
    <cfRule type="cellIs" dxfId="3" priority="1" operator="equal">
      <formula>"failed"</formula>
    </cfRule>
    <cfRule type="cellIs" dxfId="2" priority="2" operator="equal">
      <formula>"successful"</formula>
    </cfRule>
    <cfRule type="cellIs" dxfId="1" priority="3" operator="equal">
      <formula>"canceled"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Parent Cat. Launch Outcomes</vt:lpstr>
      <vt:lpstr>Sub-Category Launch Outcomes</vt:lpstr>
      <vt:lpstr>Outcomes of Launches Line Graph</vt:lpstr>
      <vt:lpstr>Outcome of Goal</vt:lpstr>
      <vt:lpstr>Crowdfunding</vt:lpstr>
      <vt:lpstr>Backers 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Denis Dragan</cp:lastModifiedBy>
  <dcterms:created xsi:type="dcterms:W3CDTF">2021-09-29T18:52:28Z</dcterms:created>
  <dcterms:modified xsi:type="dcterms:W3CDTF">2024-04-01T22:16:16Z</dcterms:modified>
</cp:coreProperties>
</file>