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ink/ink1.xml" ContentType="application/inkml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ink/ink2.xml" ContentType="application/inkml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168330-F97D-438D-B309-51DBF65FEFE8}" xr6:coauthVersionLast="47" xr6:coauthVersionMax="48" xr10:uidLastSave="{00000000-0000-0000-0000-000000000000}"/>
  <bookViews>
    <workbookView xWindow="-120" yWindow="-120" windowWidth="29040" windowHeight="15840" xr2:uid="{F392514B-C1A9-4D51-9E5F-C406916BFA45}"/>
  </bookViews>
  <sheets>
    <sheet name="Calculos" sheetId="1" r:id="rId1"/>
    <sheet name="Solucion 1 Material " sheetId="4" r:id="rId2"/>
    <sheet name="Solucion 2 Tamañ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1" l="1"/>
  <c r="F15" i="1"/>
  <c r="F16" i="1"/>
  <c r="F14" i="1"/>
  <c r="F17" i="1" s="1"/>
  <c r="C15" i="1"/>
  <c r="C16" i="1"/>
  <c r="F11" i="1"/>
  <c r="K5" i="1"/>
  <c r="E11" i="1"/>
  <c r="D11" i="1"/>
  <c r="L5" i="1"/>
  <c r="I5" i="1"/>
  <c r="J5" i="1"/>
  <c r="I5" i="4"/>
  <c r="G5" i="4"/>
  <c r="G5" i="1"/>
  <c r="D30" i="4"/>
  <c r="C29" i="4"/>
  <c r="C28" i="4"/>
  <c r="C26" i="4"/>
  <c r="C30" i="4" s="1"/>
  <c r="L5" i="4"/>
  <c r="K5" i="4"/>
  <c r="J5" i="4"/>
  <c r="C29" i="1"/>
  <c r="C5" i="3"/>
  <c r="E5" i="3" s="1"/>
  <c r="C22" i="4"/>
  <c r="D23" i="4"/>
  <c r="B5" i="4"/>
  <c r="C5" i="4"/>
  <c r="D10" i="4" s="1"/>
  <c r="E10" i="4" s="1"/>
  <c r="D5" i="4"/>
  <c r="E5" i="4"/>
  <c r="F5" i="4"/>
  <c r="C14" i="4"/>
  <c r="C22" i="3"/>
  <c r="C29" i="3" s="1"/>
  <c r="C23" i="3"/>
  <c r="D24" i="3"/>
  <c r="C30" i="3"/>
  <c r="D31" i="3"/>
  <c r="B5" i="3"/>
  <c r="D5" i="3"/>
  <c r="I5" i="3"/>
  <c r="C5" i="1"/>
  <c r="C6" i="1" s="1"/>
  <c r="B5" i="1"/>
  <c r="D5" i="1" s="1"/>
  <c r="F5" i="3" l="1"/>
  <c r="J5" i="3" s="1"/>
  <c r="C15" i="3"/>
  <c r="F15" i="3" s="1"/>
  <c r="K5" i="3"/>
  <c r="G5" i="3"/>
  <c r="D11" i="3"/>
  <c r="E11" i="3" s="1"/>
  <c r="C16" i="3" s="1"/>
  <c r="F14" i="4"/>
  <c r="C15" i="4"/>
  <c r="F13" i="4" s="1"/>
  <c r="F10" i="4"/>
  <c r="C30" i="1"/>
  <c r="D31" i="1" s="1"/>
  <c r="C23" i="1"/>
  <c r="D24" i="1" s="1"/>
  <c r="E5" i="1"/>
  <c r="F5" i="1" s="1"/>
  <c r="F14" i="3" l="1"/>
  <c r="F16" i="3" s="1"/>
  <c r="F11" i="3"/>
  <c r="F15" i="4"/>
  <c r="F16" i="4"/>
  <c r="F17" i="3" l="1"/>
  <c r="C19" i="4"/>
  <c r="C23" i="4" s="1"/>
  <c r="C20" i="3" l="1"/>
  <c r="C24" i="3" s="1"/>
  <c r="C27" i="3"/>
  <c r="C31" i="3"/>
  <c r="C20" i="1" l="1"/>
  <c r="C24" i="1" s="1"/>
  <c r="C27" i="1"/>
  <c r="C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tc={B61A6CED-F32A-4FA5-AD28-239D91A42D68}</author>
    <author>david duarte</author>
  </authors>
  <commentList>
    <comment ref="G3" authorId="0" shapeId="0" xr:uid="{B61A6CED-F32A-4FA5-AD28-239D91A42D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Inercia</t>
      </text>
    </comment>
    <comment ref="D10" authorId="1" shapeId="0" xr:uid="{DCEE9FEF-4AE3-4CD5-94CB-4F7E0502768A}">
      <text>
        <r>
          <rPr>
            <b/>
            <sz val="10"/>
            <color indexed="81"/>
            <rFont val="Tahoma"/>
            <family val="2"/>
          </rPr>
          <t>david duarte:</t>
        </r>
        <r>
          <rPr>
            <sz val="10"/>
            <color indexed="81"/>
            <rFont val="Tahoma"/>
            <family val="2"/>
          </rPr>
          <t xml:space="preserve">
Inercia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tc={91AD7AEA-FF88-449C-8B33-40CF4FCA5A10}</author>
    <author>david duarte</author>
  </authors>
  <commentList>
    <comment ref="G3" authorId="0" shapeId="0" xr:uid="{91AD7AEA-FF88-449C-8B33-40CF4FCA5A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Inercia</t>
      </text>
    </comment>
    <comment ref="D9" authorId="1" shapeId="0" xr:uid="{D8A1BB83-45F5-441E-B192-DB3619AA3E56}">
      <text>
        <r>
          <rPr>
            <b/>
            <sz val="10"/>
            <color indexed="81"/>
            <rFont val="Tahoma"/>
            <family val="2"/>
          </rPr>
          <t>david duarte:</t>
        </r>
        <r>
          <rPr>
            <sz val="10"/>
            <color indexed="81"/>
            <rFont val="Tahoma"/>
            <family val="2"/>
          </rPr>
          <t xml:space="preserve">
Inercia
</t>
        </r>
      </text>
    </comment>
    <comment ref="C21" authorId="1" shapeId="0" xr:uid="{63B86587-4B21-4FC9-ABE5-1F34FC8D428F}">
      <text>
        <r>
          <rPr>
            <b/>
            <sz val="10"/>
            <color indexed="81"/>
            <rFont val="Tahoma"/>
            <family val="2"/>
          </rPr>
          <t>david duarte:</t>
        </r>
        <r>
          <rPr>
            <sz val="10"/>
            <color indexed="81"/>
            <rFont val="Tahoma"/>
            <family val="2"/>
          </rPr>
          <t xml:space="preserve">
VAL ENCONTRADO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tc={69ECB2B2-254B-4E32-9ED3-BF280867E86C}</author>
    <author>david duarte</author>
  </authors>
  <commentList>
    <comment ref="G3" authorId="0" shapeId="0" xr:uid="{69ECB2B2-254B-4E32-9ED3-BF280867E8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Inercia</t>
      </text>
    </comment>
    <comment ref="D10" authorId="1" shapeId="0" xr:uid="{7620CA13-6DB4-4713-9C41-CBB05FCD429B}">
      <text>
        <r>
          <rPr>
            <b/>
            <sz val="10"/>
            <color indexed="81"/>
            <rFont val="Tahoma"/>
            <family val="2"/>
          </rPr>
          <t>david duarte:</t>
        </r>
        <r>
          <rPr>
            <sz val="10"/>
            <color indexed="81"/>
            <rFont val="Tahoma"/>
            <family val="2"/>
          </rPr>
          <t xml:space="preserve">
Inercia
</t>
        </r>
      </text>
    </comment>
  </commentList>
</comments>
</file>

<file path=xl/sharedStrings.xml><?xml version="1.0" encoding="utf-8"?>
<sst xmlns="http://schemas.openxmlformats.org/spreadsheetml/2006/main" count="159" uniqueCount="59">
  <si>
    <t xml:space="preserve">Axial σ </t>
  </si>
  <si>
    <t>Area</t>
  </si>
  <si>
    <t>I</t>
  </si>
  <si>
    <t>m</t>
  </si>
  <si>
    <t>F</t>
  </si>
  <si>
    <t xml:space="preserve">σ </t>
  </si>
  <si>
    <t>V</t>
  </si>
  <si>
    <t>R.int[m]</t>
  </si>
  <si>
    <t>R.Ext</t>
  </si>
  <si>
    <r>
      <t>Cir. Int 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</si>
  <si>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Cir.Ext [m2]</t>
  </si>
  <si>
    <r>
      <t>Cir.Total[m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</si>
  <si>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Momento[m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</si>
  <si>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t>Ton</t>
  </si>
  <si>
    <t>N</t>
  </si>
  <si>
    <t>σ [Pa]</t>
  </si>
  <si>
    <t>σ [Mpa]</t>
  </si>
  <si>
    <t>v[m3]</t>
  </si>
  <si>
    <t>Torsión σ</t>
  </si>
  <si>
    <t>t</t>
  </si>
  <si>
    <t>T</t>
  </si>
  <si>
    <t>T[Nm]</t>
  </si>
  <si>
    <t>c[m]</t>
  </si>
  <si>
    <t>J[m4]</t>
  </si>
  <si>
    <t>T[Pa]</t>
  </si>
  <si>
    <t>T [Mpa]</t>
  </si>
  <si>
    <t>Cubo de esfuerzos</t>
  </si>
  <si>
    <t>Circulo de Mohr</t>
  </si>
  <si>
    <t>σx</t>
  </si>
  <si>
    <t xml:space="preserve">R </t>
  </si>
  <si>
    <t>σy</t>
  </si>
  <si>
    <t>σavg</t>
  </si>
  <si>
    <t>σ1</t>
  </si>
  <si>
    <t>σ2</t>
  </si>
  <si>
    <t>MSS</t>
  </si>
  <si>
    <t>σ1-σ2 [Pa]</t>
  </si>
  <si>
    <t>n</t>
  </si>
  <si>
    <t>Sy [Pa]</t>
  </si>
  <si>
    <t>Sy/n</t>
  </si>
  <si>
    <t>σ1-σ2 &gt;=Sy/n</t>
  </si>
  <si>
    <t>Falla</t>
  </si>
  <si>
    <t>DE</t>
  </si>
  <si>
    <t>No falla</t>
  </si>
  <si>
    <t>σ VM</t>
  </si>
  <si>
    <t>Sy [Mpa]</t>
  </si>
  <si>
    <t>σ VM &gt;=σ VM</t>
  </si>
  <si>
    <t xml:space="preserve"> </t>
  </si>
  <si>
    <t>Recomendación:</t>
  </si>
  <si>
    <t>Se sugiere cambiar el material a ASTM A709 O A36</t>
  </si>
  <si>
    <t>Comparación materiales</t>
  </si>
  <si>
    <t>Nombre</t>
  </si>
  <si>
    <t>Sy min[Pa]</t>
  </si>
  <si>
    <t>ASTM A709</t>
  </si>
  <si>
    <t>ASTM A36</t>
  </si>
  <si>
    <t>AISI1524</t>
  </si>
  <si>
    <t>AISI 1527</t>
  </si>
  <si>
    <t>Diametro nuevo</t>
  </si>
  <si>
    <t>Diametro inicial</t>
  </si>
  <si>
    <t>σ VM &gt;=Sy/n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</si>
</sst>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0.00000"/>
    <numFmt numFmtId="166" formatCode="_-* #,##0.00000_-;\-* #,##0.000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1"/>
      <color rgb="FF444444"/>
      <name val="Calibri"/>
      <family val="2"/>
    </font>
    <font>
      <b/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6" xfId="0" applyFont="1" applyFill="1" applyBorder="1"/>
    <xf numFmtId="0" fontId="0" fillId="2" borderId="6" xfId="0" applyFill="1" applyBorder="1" applyAlignment="1">
      <alignment horizontal="center" vertical="center"/>
    </xf>
    <xf numFmtId="0" fontId="6" fillId="2" borderId="1" xfId="0" applyFont="1" applyFill="1" applyBorder="1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11" fontId="0" fillId="4" borderId="7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9" fillId="3" borderId="7" xfId="0" applyFont="1" applyFill="1" applyBorder="1" applyAlignment="1">
      <alignment horizontal="left"/>
    </xf>
    <xf numFmtId="0" fontId="5" fillId="0" borderId="1" xfId="0" applyFont="1" applyBorder="1"/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7" borderId="7" xfId="0" applyNumberFormat="1" applyFill="1" applyBorder="1" applyAlignment="1">
      <alignment horizontal="center" vertical="center"/>
    </xf>
    <xf numFmtId="11" fontId="8" fillId="7" borderId="1" xfId="0" applyNumberFormat="1" applyFont="1" applyFill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7" borderId="6" xfId="1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5" fillId="3" borderId="1" xfId="0" applyFont="1" applyFill="1" applyBorder="1"/>
    <xf numFmtId="0" fontId="5" fillId="3" borderId="6" xfId="0" applyFont="1" applyFill="1" applyBorder="1"/>
    <xf numFmtId="0" fontId="0" fillId="3" borderId="6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11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4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229650</xdr:colOff>
      <xdr:row>8</xdr:row>
      <xdr:rowOff>51592</xdr:rowOff>
    </xdr:from>
    <xdr:to>
      <xdr:col>3</xdr:col>
      <xdr:colOff>235050</xdr:colOff>
      <xdr:row>8</xdr:row>
      <xdr:rowOff>54112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071BD452-A2F6-F301-AE6F-0DC9E044C164}"/>
                </a:ext>
              </a:extLst>
            </xdr14:cNvPr>
            <xdr14:cNvContentPartPr/>
          </xdr14:nvContentPartPr>
          <xdr14:nvPr macro=""/>
          <xdr14:xfrm>
            <a:off x="1810800" y="1570830"/>
            <a:ext cx="5400" cy="2520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071BD452-A2F6-F301-AE6F-0DC9E044C164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802160" y="1562190"/>
              <a:ext cx="23040" cy="20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229650</xdr:colOff>
      <xdr:row>8</xdr:row>
      <xdr:rowOff>51592</xdr:rowOff>
    </xdr:from>
    <xdr:to>
      <xdr:col>3</xdr:col>
      <xdr:colOff>235050</xdr:colOff>
      <xdr:row>8</xdr:row>
      <xdr:rowOff>54112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6E4170F9-F16F-4BB3-9CF8-988ED108F1EF}"/>
                </a:ext>
              </a:extLst>
            </xdr14:cNvPr>
            <xdr14:cNvContentPartPr/>
          </xdr14:nvContentPartPr>
          <xdr14:nvPr macro=""/>
          <xdr14:xfrm>
            <a:off x="1810800" y="1570830"/>
            <a:ext cx="5400" cy="252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6E4170F9-F16F-4BB3-9CF8-988ED108F1E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802160" y="1562190"/>
              <a:ext cx="23040" cy="20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23T00:37:56.83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 1072,'0'0'9858,"0"3"-9858,0 0-1056,3-3 752,2 0 128,1 0-2032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23T01:54:13.66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 1072,'0'0'9858,"0"3"-9858,0 0-1056,3-3 752,2 0 128,1 0-2032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David  Duarte" id="{4F095456-25B0-4826-8B55-3CB0E918D7E6}" userId="David  Duarte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2-05-23T00:04:06.83" personId="{4F095456-25B0-4826-8B55-3CB0E918D7E6}" id="{B61A6CED-F32A-4FA5-AD28-239D91A42D68}">
    <text>Inercia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3" dT="2022-05-23T00:04:06.83" personId="{4F095456-25B0-4826-8B55-3CB0E918D7E6}" id="{91AD7AEA-FF88-449C-8B33-40CF4FCA5A10}">
    <text>Inercia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3" dT="2022-05-23T00:04:06.83" personId="{4F095456-25B0-4826-8B55-3CB0E918D7E6}" id="{69ECB2B2-254B-4E32-9ED3-BF280867E86C}">
    <text>Inercia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7B36-505B-4937-BF63-96F1A9A98926}">
  <dimension ref="B2:L51"/>
  <sheetViews>
    <sheetView tabSelected="1" topLeftCell="A13" zoomScale="160" zoomScaleNormal="160" workbookViewId="0">
      <selection activeCell="H32" sqref="H32"/>
    </sheetView>
  </sheetViews>
  <sheetFormatPr baseColWidth="10" defaultColWidth="11.5703125" defaultRowHeight="15" x14ac:dyDescent="0.25"/>
  <cols>
    <col min="1" max="1" width="11.5703125" style="1"/>
    <col min="2" max="2" width="12.5703125" style="1" bestFit="1" customWidth="1"/>
    <col min="3" max="3" width="11.5703125" style="1"/>
    <col min="4" max="4" width="12.85546875" style="1" customWidth="1"/>
    <col min="5" max="6" width="11.5703125" style="1"/>
    <col min="7" max="7" width="12.7109375" style="1" customWidth="1"/>
    <col min="8" max="8" width="7.28515625" style="1" customWidth="1"/>
    <col min="9" max="9" width="10.85546875" style="1" customWidth="1"/>
    <col min="10" max="17" width="11.5703125" style="1"/>
    <col min="18" max="18" width="11.5703125" style="1" bestFit="1" customWidth="1"/>
    <col min="19" max="16384" width="11.5703125" style="1"/>
  </cols>
  <sheetData>
    <row r="2" spans="2:12" ht="14.45" customHeight="1" x14ac:dyDescent="0.25">
      <c r="B2" s="55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2:12" x14ac:dyDescent="0.25">
      <c r="B3" s="58" t="s">
        <v>1</v>
      </c>
      <c r="C3" s="58"/>
      <c r="D3" s="58"/>
      <c r="E3" s="58"/>
      <c r="F3" s="58"/>
      <c r="G3" s="32" t="s">
        <v>2</v>
      </c>
      <c r="H3" s="32" t="s">
        <v>3</v>
      </c>
      <c r="I3" s="43" t="s">
        <v>4</v>
      </c>
      <c r="J3" s="58" t="s">
        <v>5</v>
      </c>
      <c r="K3" s="59"/>
      <c r="L3" s="32" t="s">
        <v>6</v>
      </c>
    </row>
    <row r="4" spans="2:12" ht="17.25" x14ac:dyDescent="0.25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39" t="s">
        <v>16</v>
      </c>
      <c r="L4" s="2" t="s">
        <v>17</v>
      </c>
    </row>
    <row r="5" spans="2:12" x14ac:dyDescent="0.25">
      <c r="B5" s="4">
        <f>(25/1000)/2</f>
        <v>1.2500000000000001E-2</v>
      </c>
      <c r="C5" s="2">
        <f>(75/1000)/2</f>
        <v>3.7499999999999999E-2</v>
      </c>
      <c r="D5" s="2">
        <f>PI()*(B5)^2</f>
        <v>4.9087385212340522E-4</v>
      </c>
      <c r="E5" s="2">
        <f>PI()*(C5)^2</f>
        <v>4.4178646691106467E-3</v>
      </c>
      <c r="F5" s="2">
        <f>E5-D5</f>
        <v>3.9269908169872417E-3</v>
      </c>
      <c r="G5" s="2">
        <f>(PI()*(C5^4-B5^4))/4</f>
        <v>1.5339807878856413E-6</v>
      </c>
      <c r="H5" s="2">
        <v>8</v>
      </c>
      <c r="I5" s="2">
        <f>(H5*9.811*1000)</f>
        <v>78488</v>
      </c>
      <c r="J5" s="2">
        <f>I5/F5</f>
        <v>19986805.077434689</v>
      </c>
      <c r="K5" s="39">
        <f>J5/1000000</f>
        <v>19.986805077434688</v>
      </c>
      <c r="L5" s="2">
        <f>F5*1</f>
        <v>3.9269908169872417E-3</v>
      </c>
    </row>
    <row r="6" spans="2:12" ht="14.45" customHeight="1" x14ac:dyDescent="0.25">
      <c r="B6" s="10"/>
      <c r="C6" s="1">
        <f>C5*1000*2</f>
        <v>75</v>
      </c>
      <c r="K6" s="37"/>
    </row>
    <row r="7" spans="2:12" ht="16.149999999999999" customHeight="1" x14ac:dyDescent="0.25">
      <c r="B7" s="41"/>
      <c r="C7" s="41"/>
      <c r="D7" s="41"/>
      <c r="K7" s="38"/>
    </row>
    <row r="8" spans="2:12" ht="16.149999999999999" customHeight="1" x14ac:dyDescent="0.25">
      <c r="B8" s="61" t="s">
        <v>18</v>
      </c>
      <c r="C8" s="62"/>
      <c r="D8" s="62"/>
      <c r="E8" s="62"/>
      <c r="F8" s="63"/>
      <c r="K8" s="38"/>
    </row>
    <row r="9" spans="2:12" ht="16.149999999999999" customHeight="1" x14ac:dyDescent="0.25">
      <c r="B9" s="58" t="s">
        <v>19</v>
      </c>
      <c r="C9" s="58"/>
      <c r="D9" s="58"/>
      <c r="E9" s="60" t="s">
        <v>20</v>
      </c>
      <c r="F9" s="60"/>
      <c r="K9" s="38"/>
    </row>
    <row r="10" spans="2:12" ht="16.149999999999999" customHeight="1" x14ac:dyDescent="0.25">
      <c r="B10" s="5" t="s">
        <v>21</v>
      </c>
      <c r="C10" s="5" t="s">
        <v>22</v>
      </c>
      <c r="D10" s="5" t="s">
        <v>23</v>
      </c>
      <c r="E10" s="7" t="s">
        <v>24</v>
      </c>
      <c r="F10" s="3" t="s">
        <v>25</v>
      </c>
    </row>
    <row r="11" spans="2:12" ht="16.149999999999999" customHeight="1" x14ac:dyDescent="0.25">
      <c r="B11" s="2">
        <v>4000</v>
      </c>
      <c r="C11" s="2">
        <v>3.7499999999999999E-2</v>
      </c>
      <c r="D11" s="8">
        <f>(PI()*(C5^4-B5^4))/2</f>
        <v>3.0679615757712825E-6</v>
      </c>
      <c r="E11" s="8">
        <f>B11*C11/D11</f>
        <v>48892398.517830245</v>
      </c>
      <c r="F11" s="9">
        <f>E11/1000000</f>
        <v>48.892398517830244</v>
      </c>
    </row>
    <row r="12" spans="2:12" ht="16.149999999999999" customHeight="1" x14ac:dyDescent="0.25">
      <c r="B12" s="41"/>
      <c r="C12" s="41"/>
      <c r="D12" s="41"/>
    </row>
    <row r="13" spans="2:12" ht="14.45" customHeight="1" x14ac:dyDescent="0.25">
      <c r="B13" s="55" t="s">
        <v>26</v>
      </c>
      <c r="C13" s="55"/>
      <c r="D13" s="41"/>
      <c r="E13" s="57" t="s">
        <v>27</v>
      </c>
      <c r="F13" s="57"/>
    </row>
    <row r="14" spans="2:12" x14ac:dyDescent="0.25">
      <c r="B14" s="18" t="s">
        <v>28</v>
      </c>
      <c r="C14" s="3">
        <v>0</v>
      </c>
      <c r="E14" s="14" t="s">
        <v>29</v>
      </c>
      <c r="F14" s="14">
        <f>SQRT(((C14-C15)/2)^2+C16^2)</f>
        <v>49903253.672753356</v>
      </c>
    </row>
    <row r="15" spans="2:12" x14ac:dyDescent="0.25">
      <c r="B15" s="18" t="s">
        <v>30</v>
      </c>
      <c r="C15" s="3">
        <f>J5</f>
        <v>19986805.077434689</v>
      </c>
      <c r="E15" s="12" t="s">
        <v>31</v>
      </c>
      <c r="F15" s="2">
        <f>(C14+C15)/2</f>
        <v>9993402.5387173444</v>
      </c>
    </row>
    <row r="16" spans="2:12" x14ac:dyDescent="0.25">
      <c r="B16" s="13" t="s">
        <v>19</v>
      </c>
      <c r="C16" s="8">
        <f>E11</f>
        <v>48892398.517830245</v>
      </c>
      <c r="E16" s="16" t="s">
        <v>32</v>
      </c>
      <c r="F16" s="17">
        <f>F15+F14</f>
        <v>59896656.211470701</v>
      </c>
    </row>
    <row r="17" spans="2:7" x14ac:dyDescent="0.25">
      <c r="E17" s="18" t="s">
        <v>33</v>
      </c>
      <c r="F17" s="3">
        <f>F15-F14</f>
        <v>-39909851.134036012</v>
      </c>
    </row>
    <row r="19" spans="2:7" x14ac:dyDescent="0.25">
      <c r="B19" s="56" t="s">
        <v>34</v>
      </c>
      <c r="C19" s="56"/>
      <c r="D19" s="56"/>
    </row>
    <row r="20" spans="2:7" x14ac:dyDescent="0.25">
      <c r="B20" s="29" t="s">
        <v>35</v>
      </c>
      <c r="C20" s="64">
        <f>F16-F17</f>
        <v>99806507.345506713</v>
      </c>
      <c r="D20" s="64"/>
    </row>
    <row r="21" spans="2:7" ht="14.45" customHeight="1" x14ac:dyDescent="0.25">
      <c r="B21" s="23" t="s">
        <v>36</v>
      </c>
      <c r="C21" s="65">
        <v>2.5</v>
      </c>
      <c r="D21" s="65"/>
    </row>
    <row r="22" spans="2:7" x14ac:dyDescent="0.25">
      <c r="B22" s="23" t="s">
        <v>37</v>
      </c>
      <c r="C22" s="65">
        <f>240000000</f>
        <v>240000000</v>
      </c>
      <c r="D22" s="65"/>
    </row>
    <row r="23" spans="2:7" x14ac:dyDescent="0.25">
      <c r="B23" s="28" t="s">
        <v>38</v>
      </c>
      <c r="C23" s="64">
        <f>C22/C21</f>
        <v>96000000</v>
      </c>
      <c r="D23" s="64"/>
    </row>
    <row r="24" spans="2:7" x14ac:dyDescent="0.25">
      <c r="B24" s="24" t="s">
        <v>39</v>
      </c>
      <c r="C24" s="25">
        <f>C20</f>
        <v>99806507.345506713</v>
      </c>
      <c r="D24" s="25">
        <f>C23</f>
        <v>96000000</v>
      </c>
    </row>
    <row r="25" spans="2:7" x14ac:dyDescent="0.25">
      <c r="F25" s="26"/>
      <c r="G25" s="2" t="s">
        <v>40</v>
      </c>
    </row>
    <row r="26" spans="2:7" x14ac:dyDescent="0.25">
      <c r="B26" s="55" t="s">
        <v>41</v>
      </c>
      <c r="C26" s="55"/>
      <c r="D26" s="55"/>
      <c r="F26" s="27"/>
      <c r="G26" s="2" t="s">
        <v>42</v>
      </c>
    </row>
    <row r="27" spans="2:7" ht="14.45" customHeight="1" x14ac:dyDescent="0.25">
      <c r="B27" s="2" t="s">
        <v>43</v>
      </c>
      <c r="C27" s="67">
        <f>SQRT(F16^2-(F16*F17)+F17^2)</f>
        <v>87010759.53973943</v>
      </c>
      <c r="D27" s="68"/>
    </row>
    <row r="28" spans="2:7" ht="14.45" customHeight="1" x14ac:dyDescent="0.25">
      <c r="B28" s="2" t="s">
        <v>36</v>
      </c>
      <c r="C28" s="67">
        <v>2.5</v>
      </c>
      <c r="D28" s="68"/>
    </row>
    <row r="29" spans="2:7" x14ac:dyDescent="0.25">
      <c r="B29" s="19" t="s">
        <v>44</v>
      </c>
      <c r="C29" s="67">
        <f>C22</f>
        <v>240000000</v>
      </c>
      <c r="D29" s="68"/>
    </row>
    <row r="30" spans="2:7" x14ac:dyDescent="0.25">
      <c r="B30" s="2" t="s">
        <v>38</v>
      </c>
      <c r="C30" s="67">
        <f>C29/C28</f>
        <v>96000000</v>
      </c>
      <c r="D30" s="68"/>
    </row>
    <row r="31" spans="2:7" x14ac:dyDescent="0.25">
      <c r="B31" s="22" t="s">
        <v>45</v>
      </c>
      <c r="C31" s="85">
        <f>C27</f>
        <v>87010759.53973943</v>
      </c>
      <c r="D31" s="85">
        <f>C30</f>
        <v>96000000</v>
      </c>
    </row>
    <row r="32" spans="2:7" x14ac:dyDescent="0.25">
      <c r="B32" s="15"/>
    </row>
    <row r="34" spans="5:6" x14ac:dyDescent="0.25">
      <c r="E34" s="21"/>
      <c r="F34" s="20"/>
    </row>
    <row r="41" spans="5:6" ht="14.45" customHeight="1" x14ac:dyDescent="0.25"/>
    <row r="49" spans="3:5" ht="14.45" customHeight="1" x14ac:dyDescent="0.25">
      <c r="C49" s="66"/>
      <c r="D49" s="66"/>
      <c r="E49" s="66"/>
    </row>
    <row r="50" spans="3:5" x14ac:dyDescent="0.25">
      <c r="C50" s="66"/>
      <c r="D50" s="66"/>
      <c r="E50" s="66"/>
    </row>
    <row r="51" spans="3:5" x14ac:dyDescent="0.25">
      <c r="C51" s="66"/>
      <c r="D51" s="66"/>
      <c r="E51" s="66"/>
    </row>
  </sheetData>
  <mergeCells count="21">
    <mergeCell ref="C49:E49"/>
    <mergeCell ref="C50:E50"/>
    <mergeCell ref="C51:E51"/>
    <mergeCell ref="C27:D27"/>
    <mergeCell ref="C28:D28"/>
    <mergeCell ref="C29:D29"/>
    <mergeCell ref="C30:D30"/>
    <mergeCell ref="C20:D20"/>
    <mergeCell ref="C21:D21"/>
    <mergeCell ref="C23:D23"/>
    <mergeCell ref="C22:D22"/>
    <mergeCell ref="B26:D26"/>
    <mergeCell ref="B2:L2"/>
    <mergeCell ref="B19:D19"/>
    <mergeCell ref="B13:C13"/>
    <mergeCell ref="E13:F13"/>
    <mergeCell ref="J3:K3"/>
    <mergeCell ref="B9:D9"/>
    <mergeCell ref="E9:F9"/>
    <mergeCell ref="B8:F8"/>
    <mergeCell ref="B3:F3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82AC-0058-4FEA-A255-977353AB8A1C}">
  <dimension ref="B2:O49"/>
  <sheetViews>
    <sheetView showGridLines="0" topLeftCell="A9" zoomScale="145" zoomScaleNormal="145" workbookViewId="0">
      <selection activeCell="M25" sqref="M25"/>
    </sheetView>
  </sheetViews>
  <sheetFormatPr baseColWidth="10" defaultColWidth="11.5703125" defaultRowHeight="15" x14ac:dyDescent="0.25"/>
  <cols>
    <col min="1" max="1" width="11.5703125" style="1"/>
    <col min="2" max="2" width="11.85546875" style="1" bestFit="1" customWidth="1"/>
    <col min="3" max="3" width="12.140625" style="1" bestFit="1" customWidth="1"/>
    <col min="4" max="4" width="12.85546875" style="1" customWidth="1"/>
    <col min="5" max="6" width="11.5703125" style="1" bestFit="1" customWidth="1"/>
    <col min="7" max="7" width="12.7109375" style="1" customWidth="1"/>
    <col min="8" max="8" width="7.28515625" style="1" customWidth="1"/>
    <col min="9" max="9" width="10.85546875" style="1" customWidth="1"/>
    <col min="10" max="18" width="11.5703125" style="1" bestFit="1" customWidth="1"/>
    <col min="19" max="16384" width="11.5703125" style="1"/>
  </cols>
  <sheetData>
    <row r="2" spans="2:15" ht="14.45" customHeight="1" x14ac:dyDescent="0.25"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2:15" x14ac:dyDescent="0.25">
      <c r="B3" s="58" t="s">
        <v>1</v>
      </c>
      <c r="C3" s="58"/>
      <c r="D3" s="58"/>
      <c r="E3" s="58"/>
      <c r="F3" s="58"/>
      <c r="G3" s="32" t="s">
        <v>2</v>
      </c>
      <c r="H3" s="32" t="s">
        <v>3</v>
      </c>
      <c r="I3" s="32" t="s">
        <v>4</v>
      </c>
      <c r="J3" s="58" t="s">
        <v>5</v>
      </c>
      <c r="K3" s="58"/>
      <c r="L3" s="32" t="s">
        <v>6</v>
      </c>
    </row>
    <row r="4" spans="2:15" ht="17.25" x14ac:dyDescent="0.25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40" t="s">
        <v>16</v>
      </c>
      <c r="L4" s="2" t="s">
        <v>17</v>
      </c>
    </row>
    <row r="5" spans="2:15" x14ac:dyDescent="0.25">
      <c r="B5" s="4">
        <f>(25/1000)/2</f>
        <v>1.2500000000000001E-2</v>
      </c>
      <c r="C5" s="2">
        <f>(75/1000)/2</f>
        <v>3.7499999999999999E-2</v>
      </c>
      <c r="D5" s="2">
        <f>PI()*(B5)^2</f>
        <v>4.9087385212340522E-4</v>
      </c>
      <c r="E5" s="2">
        <f>PI()*(C5)^2</f>
        <v>4.4178646691106467E-3</v>
      </c>
      <c r="F5" s="2">
        <f>E5-D5</f>
        <v>3.9269908169872417E-3</v>
      </c>
      <c r="G5" s="2">
        <f>(PI()*(C5^4-B5^4))/4</f>
        <v>1.5339807878856413E-6</v>
      </c>
      <c r="H5" s="2">
        <v>8</v>
      </c>
      <c r="I5" s="2">
        <f>(H5*9.811*1000)</f>
        <v>78488</v>
      </c>
      <c r="J5" s="2">
        <f>I5/F5</f>
        <v>19986805.077434689</v>
      </c>
      <c r="K5" s="40">
        <f>J5/1000000</f>
        <v>19.986805077434688</v>
      </c>
      <c r="L5" s="2">
        <f>F5*1</f>
        <v>3.9269908169872417E-3</v>
      </c>
    </row>
    <row r="6" spans="2:15" x14ac:dyDescent="0.25">
      <c r="B6" s="10"/>
      <c r="K6" s="11"/>
    </row>
    <row r="7" spans="2:15" ht="16.149999999999999" customHeight="1" x14ac:dyDescent="0.25">
      <c r="B7" s="73" t="s">
        <v>18</v>
      </c>
      <c r="C7" s="74"/>
      <c r="D7" s="74"/>
      <c r="E7" s="74"/>
      <c r="F7" s="75"/>
      <c r="I7" s="1" t="s">
        <v>46</v>
      </c>
      <c r="K7" s="11"/>
    </row>
    <row r="8" spans="2:15" ht="16.149999999999999" customHeight="1" x14ac:dyDescent="0.25">
      <c r="B8" s="58" t="s">
        <v>19</v>
      </c>
      <c r="C8" s="58"/>
      <c r="D8" s="58"/>
      <c r="E8" s="76" t="s">
        <v>20</v>
      </c>
      <c r="F8" s="76"/>
      <c r="K8" s="11"/>
    </row>
    <row r="9" spans="2:15" ht="16.149999999999999" customHeight="1" x14ac:dyDescent="0.25">
      <c r="B9" s="5" t="s">
        <v>21</v>
      </c>
      <c r="C9" s="5" t="s">
        <v>22</v>
      </c>
      <c r="D9" s="5" t="s">
        <v>23</v>
      </c>
      <c r="E9" s="50" t="s">
        <v>24</v>
      </c>
      <c r="F9" s="40" t="s">
        <v>25</v>
      </c>
      <c r="K9" s="11"/>
    </row>
    <row r="10" spans="2:15" ht="16.149999999999999" customHeight="1" x14ac:dyDescent="0.25">
      <c r="B10" s="2">
        <v>4000</v>
      </c>
      <c r="C10" s="2">
        <v>3.7499999999999999E-2</v>
      </c>
      <c r="D10" s="8">
        <f>(PI()*(C5^4-B5^4))/2</f>
        <v>3.0679615757712825E-6</v>
      </c>
      <c r="E10" s="8">
        <f>B10*C10/D10</f>
        <v>48892398.517830245</v>
      </c>
      <c r="F10" s="54">
        <f>E10/1000000</f>
        <v>48.892398517830244</v>
      </c>
    </row>
    <row r="11" spans="2:15" ht="16.149999999999999" customHeight="1" x14ac:dyDescent="0.25">
      <c r="B11" s="10"/>
      <c r="C11" s="10"/>
      <c r="D11" s="10"/>
      <c r="K11" s="1" t="s">
        <v>46</v>
      </c>
    </row>
    <row r="12" spans="2:15" ht="16.149999999999999" customHeight="1" x14ac:dyDescent="0.25">
      <c r="B12" s="55" t="s">
        <v>26</v>
      </c>
      <c r="C12" s="55"/>
      <c r="D12" s="10"/>
      <c r="E12" s="55" t="s">
        <v>27</v>
      </c>
      <c r="F12" s="55"/>
    </row>
    <row r="13" spans="2:15" ht="14.45" customHeight="1" x14ac:dyDescent="0.25">
      <c r="B13" s="51" t="s">
        <v>28</v>
      </c>
      <c r="C13" s="40">
        <v>0</v>
      </c>
      <c r="D13" s="10"/>
      <c r="E13" s="5" t="s">
        <v>29</v>
      </c>
      <c r="F13" s="5">
        <f>SQRT(((C13-C14)/2)^2+C15^2)</f>
        <v>49903253.672753356</v>
      </c>
      <c r="J13" s="70" t="s">
        <v>47</v>
      </c>
      <c r="K13" s="71"/>
      <c r="L13" s="70" t="s">
        <v>48</v>
      </c>
      <c r="M13" s="70"/>
      <c r="N13" s="70"/>
      <c r="O13" s="70"/>
    </row>
    <row r="14" spans="2:15" x14ac:dyDescent="0.25">
      <c r="B14" s="51" t="s">
        <v>30</v>
      </c>
      <c r="C14" s="40">
        <f>J5</f>
        <v>19986805.077434689</v>
      </c>
      <c r="E14" s="50" t="s">
        <v>31</v>
      </c>
      <c r="F14" s="2">
        <f>(C13+C14)/2</f>
        <v>9993402.5387173444</v>
      </c>
    </row>
    <row r="15" spans="2:15" x14ac:dyDescent="0.25">
      <c r="B15" s="5" t="s">
        <v>19</v>
      </c>
      <c r="C15" s="8">
        <f>E10</f>
        <v>48892398.517830245</v>
      </c>
      <c r="E15" s="52" t="s">
        <v>32</v>
      </c>
      <c r="F15" s="46">
        <f>F14+F13</f>
        <v>59896656.211470701</v>
      </c>
    </row>
    <row r="16" spans="2:15" x14ac:dyDescent="0.25">
      <c r="E16" s="51" t="s">
        <v>33</v>
      </c>
      <c r="F16" s="40">
        <f>F14-F13</f>
        <v>-39909851.134036012</v>
      </c>
      <c r="J16" s="55" t="s">
        <v>49</v>
      </c>
      <c r="K16" s="55"/>
      <c r="L16" s="55"/>
    </row>
    <row r="17" spans="2:15" x14ac:dyDescent="0.25">
      <c r="J17" s="14" t="s">
        <v>50</v>
      </c>
      <c r="K17" s="82" t="s">
        <v>44</v>
      </c>
      <c r="L17" s="83"/>
      <c r="N17" s="55" t="s">
        <v>51</v>
      </c>
      <c r="O17" s="55"/>
    </row>
    <row r="18" spans="2:15" x14ac:dyDescent="0.25">
      <c r="B18" s="56" t="s">
        <v>34</v>
      </c>
      <c r="C18" s="56"/>
      <c r="D18" s="56"/>
      <c r="J18" s="49" t="s">
        <v>52</v>
      </c>
      <c r="K18" s="80">
        <v>250</v>
      </c>
      <c r="L18" s="80"/>
      <c r="N18" s="81">
        <v>249750000</v>
      </c>
      <c r="O18" s="81"/>
    </row>
    <row r="19" spans="2:15" x14ac:dyDescent="0.25">
      <c r="B19" s="53" t="s">
        <v>35</v>
      </c>
      <c r="C19" s="64">
        <f>F15-F16</f>
        <v>99806507.345506713</v>
      </c>
      <c r="D19" s="64"/>
      <c r="J19" s="49" t="s">
        <v>53</v>
      </c>
      <c r="K19" s="80">
        <v>250</v>
      </c>
      <c r="L19" s="80"/>
    </row>
    <row r="20" spans="2:15" x14ac:dyDescent="0.25">
      <c r="B20" s="24" t="s">
        <v>36</v>
      </c>
      <c r="C20" s="65">
        <v>2.5</v>
      </c>
      <c r="D20" s="65"/>
      <c r="F20" s="26"/>
      <c r="G20" s="2" t="s">
        <v>40</v>
      </c>
      <c r="J20" s="49" t="s">
        <v>54</v>
      </c>
      <c r="K20" s="80">
        <v>283</v>
      </c>
      <c r="L20" s="80"/>
    </row>
    <row r="21" spans="2:15" x14ac:dyDescent="0.25">
      <c r="B21" s="24" t="s">
        <v>37</v>
      </c>
      <c r="C21" s="72">
        <v>249750000</v>
      </c>
      <c r="D21" s="72"/>
      <c r="F21" s="27"/>
      <c r="G21" s="2" t="s">
        <v>42</v>
      </c>
      <c r="J21" s="49" t="s">
        <v>55</v>
      </c>
      <c r="K21" s="80">
        <v>283</v>
      </c>
      <c r="L21" s="80"/>
    </row>
    <row r="22" spans="2:15" x14ac:dyDescent="0.25">
      <c r="B22" s="28" t="s">
        <v>38</v>
      </c>
      <c r="C22" s="64">
        <f>C21/C20</f>
        <v>99900000</v>
      </c>
      <c r="D22" s="64"/>
    </row>
    <row r="23" spans="2:15" x14ac:dyDescent="0.25">
      <c r="B23" s="24" t="s">
        <v>39</v>
      </c>
      <c r="C23" s="34">
        <f>C19</f>
        <v>99806507.345506713</v>
      </c>
      <c r="D23" s="34">
        <f>C22</f>
        <v>99900000</v>
      </c>
    </row>
    <row r="25" spans="2:15" x14ac:dyDescent="0.25">
      <c r="B25" s="77" t="s">
        <v>41</v>
      </c>
      <c r="C25" s="78"/>
      <c r="D25" s="79"/>
    </row>
    <row r="26" spans="2:15" x14ac:dyDescent="0.25">
      <c r="B26" s="2" t="s">
        <v>43</v>
      </c>
      <c r="C26" s="67">
        <f>SQRT(F15^2-(F15*F16)+F16^2)</f>
        <v>87010759.53973943</v>
      </c>
      <c r="D26" s="68"/>
    </row>
    <row r="27" spans="2:15" x14ac:dyDescent="0.25">
      <c r="B27" s="2" t="s">
        <v>36</v>
      </c>
      <c r="C27" s="67">
        <v>2.5</v>
      </c>
      <c r="D27" s="68"/>
    </row>
    <row r="28" spans="2:15" x14ac:dyDescent="0.25">
      <c r="B28" s="2" t="s">
        <v>44</v>
      </c>
      <c r="C28" s="67">
        <f>C21</f>
        <v>249750000</v>
      </c>
      <c r="D28" s="68"/>
    </row>
    <row r="29" spans="2:15" x14ac:dyDescent="0.25">
      <c r="B29" s="2" t="s">
        <v>38</v>
      </c>
      <c r="C29" s="67">
        <f>C28/C27</f>
        <v>99900000</v>
      </c>
      <c r="D29" s="68"/>
    </row>
    <row r="30" spans="2:15" x14ac:dyDescent="0.25">
      <c r="B30" s="22" t="s">
        <v>45</v>
      </c>
      <c r="C30" s="35">
        <f>C26</f>
        <v>87010759.53973943</v>
      </c>
      <c r="D30" s="35">
        <f>C29</f>
        <v>99900000</v>
      </c>
    </row>
    <row r="34" spans="5:11" x14ac:dyDescent="0.25">
      <c r="E34" s="20"/>
      <c r="F34" s="20"/>
    </row>
    <row r="46" spans="5:11" x14ac:dyDescent="0.25">
      <c r="K46" s="20"/>
    </row>
    <row r="47" spans="5:11" x14ac:dyDescent="0.25">
      <c r="K47" s="20"/>
    </row>
    <row r="49" ht="14.45" customHeight="1" x14ac:dyDescent="0.25"/>
  </sheetData>
  <mergeCells count="28">
    <mergeCell ref="K19:L19"/>
    <mergeCell ref="K20:L20"/>
    <mergeCell ref="N17:O17"/>
    <mergeCell ref="N18:O18"/>
    <mergeCell ref="J16:L16"/>
    <mergeCell ref="K17:L17"/>
    <mergeCell ref="K18:L18"/>
    <mergeCell ref="B25:D25"/>
    <mergeCell ref="C26:D26"/>
    <mergeCell ref="C27:D27"/>
    <mergeCell ref="C28:D28"/>
    <mergeCell ref="K21:L21"/>
    <mergeCell ref="B2:L2"/>
    <mergeCell ref="J13:K13"/>
    <mergeCell ref="L13:O13"/>
    <mergeCell ref="C29:D29"/>
    <mergeCell ref="C21:D21"/>
    <mergeCell ref="B3:F3"/>
    <mergeCell ref="J3:K3"/>
    <mergeCell ref="B7:F7"/>
    <mergeCell ref="B8:D8"/>
    <mergeCell ref="E8:F8"/>
    <mergeCell ref="B12:C12"/>
    <mergeCell ref="E12:F12"/>
    <mergeCell ref="B18:D18"/>
    <mergeCell ref="C19:D19"/>
    <mergeCell ref="C20:D20"/>
    <mergeCell ref="C22:D22"/>
  </mergeCells>
  <pageMargins left="0.7" right="0.7" top="0.75" bottom="0.75" header="0.3" footer="0.3"/>
  <pageSetup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CEA2-E03D-46FE-80DC-BCB6DFDD0CD4}">
  <dimension ref="B2:K49"/>
  <sheetViews>
    <sheetView showGridLines="0" topLeftCell="A7" zoomScale="130" zoomScaleNormal="160" workbookViewId="0">
      <selection activeCell="F6" sqref="F6"/>
    </sheetView>
  </sheetViews>
  <sheetFormatPr baseColWidth="10" defaultColWidth="11.5703125" defaultRowHeight="15" x14ac:dyDescent="0.25"/>
  <cols>
    <col min="1" max="1" width="11.5703125" style="1"/>
    <col min="2" max="2" width="15.42578125" style="1" bestFit="1" customWidth="1"/>
    <col min="3" max="3" width="12.85546875" style="1" bestFit="1" customWidth="1"/>
    <col min="4" max="4" width="12.85546875" style="1" customWidth="1"/>
    <col min="5" max="6" width="11.5703125" style="1" bestFit="1" customWidth="1"/>
    <col min="7" max="7" width="12.7109375" style="1" customWidth="1"/>
    <col min="8" max="8" width="7.28515625" style="1" customWidth="1"/>
    <col min="9" max="9" width="10.85546875" style="1" customWidth="1"/>
    <col min="10" max="18" width="11.5703125" style="1" bestFit="1" customWidth="1"/>
    <col min="19" max="16384" width="11.5703125" style="1"/>
  </cols>
  <sheetData>
    <row r="2" spans="2:11" x14ac:dyDescent="0.25">
      <c r="B2" s="77" t="s">
        <v>0</v>
      </c>
      <c r="C2" s="78"/>
      <c r="D2" s="78"/>
      <c r="E2" s="78"/>
      <c r="F2" s="78"/>
      <c r="G2" s="78"/>
      <c r="H2" s="78"/>
      <c r="I2" s="78"/>
      <c r="J2" s="78"/>
      <c r="K2" s="79"/>
    </row>
    <row r="3" spans="2:11" ht="14.45" customHeight="1" x14ac:dyDescent="0.25">
      <c r="B3" s="77" t="s">
        <v>1</v>
      </c>
      <c r="C3" s="78"/>
      <c r="D3" s="78"/>
      <c r="E3" s="78"/>
      <c r="F3" s="79"/>
      <c r="G3" s="5" t="s">
        <v>2</v>
      </c>
      <c r="H3" s="5" t="s">
        <v>3</v>
      </c>
      <c r="I3" s="6" t="s">
        <v>4</v>
      </c>
      <c r="J3" s="55" t="s">
        <v>5</v>
      </c>
      <c r="K3" s="55"/>
    </row>
    <row r="4" spans="2:11" ht="17.25" x14ac:dyDescent="0.25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46" t="s">
        <v>16</v>
      </c>
    </row>
    <row r="5" spans="2:11" x14ac:dyDescent="0.25">
      <c r="B5" s="36">
        <f>(25/1000)/2</f>
        <v>1.2500000000000001E-2</v>
      </c>
      <c r="C5" s="42">
        <f>(C6/1000)/2</f>
        <v>3.7878526609044928E-2</v>
      </c>
      <c r="D5" s="2">
        <f>PI()*(B5)^2</f>
        <v>4.9087385212340522E-4</v>
      </c>
      <c r="E5" s="2">
        <f>PI()*(C5)^2</f>
        <v>4.507503035088541E-3</v>
      </c>
      <c r="F5" s="2">
        <f>E5-D5</f>
        <v>4.016629182965136E-3</v>
      </c>
      <c r="G5" s="2">
        <f>(PI()*(C5^4-B5^4))/4</f>
        <v>1.5976471718646473E-6</v>
      </c>
      <c r="H5" s="2">
        <v>8</v>
      </c>
      <c r="I5" s="2">
        <f>(H5*9.811*1000)</f>
        <v>78488</v>
      </c>
      <c r="J5" s="31">
        <f>I5/F5</f>
        <v>19540763.268084154</v>
      </c>
      <c r="K5" s="40">
        <f>J5/1000000</f>
        <v>19.540763268084152</v>
      </c>
    </row>
    <row r="6" spans="2:11" x14ac:dyDescent="0.25">
      <c r="B6" s="48" t="s">
        <v>56</v>
      </c>
      <c r="C6" s="3">
        <v>75.757053218089851</v>
      </c>
      <c r="K6" s="11"/>
    </row>
    <row r="7" spans="2:11" ht="16.149999999999999" customHeight="1" x14ac:dyDescent="0.25">
      <c r="B7" s="41" t="s">
        <v>57</v>
      </c>
      <c r="C7" s="41">
        <v>75</v>
      </c>
      <c r="D7" s="41"/>
      <c r="K7" s="11"/>
    </row>
    <row r="8" spans="2:11" ht="16.149999999999999" customHeight="1" x14ac:dyDescent="0.25">
      <c r="B8" s="61" t="s">
        <v>18</v>
      </c>
      <c r="C8" s="62"/>
      <c r="D8" s="62"/>
      <c r="E8" s="62"/>
      <c r="F8" s="63"/>
      <c r="K8" s="11"/>
    </row>
    <row r="9" spans="2:11" ht="16.149999999999999" customHeight="1" x14ac:dyDescent="0.25">
      <c r="B9" s="58" t="s">
        <v>19</v>
      </c>
      <c r="C9" s="58"/>
      <c r="D9" s="58"/>
      <c r="E9" s="60" t="s">
        <v>20</v>
      </c>
      <c r="F9" s="60"/>
      <c r="K9" s="11"/>
    </row>
    <row r="10" spans="2:11" ht="16.149999999999999" customHeight="1" x14ac:dyDescent="0.25">
      <c r="B10" s="5" t="s">
        <v>21</v>
      </c>
      <c r="C10" s="5" t="s">
        <v>22</v>
      </c>
      <c r="D10" s="5" t="s">
        <v>23</v>
      </c>
      <c r="E10" s="7" t="s">
        <v>24</v>
      </c>
      <c r="F10" s="40" t="s">
        <v>25</v>
      </c>
    </row>
    <row r="11" spans="2:11" ht="16.149999999999999" customHeight="1" x14ac:dyDescent="0.25">
      <c r="B11" s="2">
        <v>4000</v>
      </c>
      <c r="C11" s="2">
        <v>3.7499999999999999E-2</v>
      </c>
      <c r="D11" s="8">
        <f>(PI()*(C5^4-B5^4))/2</f>
        <v>3.1952943437292946E-6</v>
      </c>
      <c r="E11" s="8">
        <f>B11*C11/D11</f>
        <v>46944032.024583966</v>
      </c>
      <c r="F11" s="47">
        <f>E11/1000000</f>
        <v>46.944032024583969</v>
      </c>
    </row>
    <row r="12" spans="2:11" ht="16.149999999999999" customHeight="1" x14ac:dyDescent="0.25">
      <c r="B12" s="41"/>
      <c r="C12" s="41"/>
      <c r="D12" s="41"/>
    </row>
    <row r="13" spans="2:11" ht="14.45" customHeight="1" x14ac:dyDescent="0.25">
      <c r="B13" s="55" t="s">
        <v>26</v>
      </c>
      <c r="C13" s="55"/>
      <c r="D13" s="41"/>
      <c r="E13" s="55" t="s">
        <v>27</v>
      </c>
      <c r="F13" s="55"/>
    </row>
    <row r="14" spans="2:11" x14ac:dyDescent="0.25">
      <c r="B14" s="44" t="s">
        <v>28</v>
      </c>
      <c r="C14" s="40">
        <v>0</v>
      </c>
      <c r="E14" s="5" t="s">
        <v>29</v>
      </c>
      <c r="F14" s="5">
        <f>SQRT(((C14-C15)/2)^2+C16^2)</f>
        <v>47949999.999999911</v>
      </c>
    </row>
    <row r="15" spans="2:11" x14ac:dyDescent="0.25">
      <c r="B15" s="44" t="s">
        <v>30</v>
      </c>
      <c r="C15" s="40">
        <f>J5</f>
        <v>19540763.268084154</v>
      </c>
      <c r="E15" s="30" t="s">
        <v>31</v>
      </c>
      <c r="F15" s="2">
        <f>(C14+C15)/2</f>
        <v>9770381.6340420768</v>
      </c>
    </row>
    <row r="16" spans="2:11" x14ac:dyDescent="0.25">
      <c r="B16" s="13" t="s">
        <v>19</v>
      </c>
      <c r="C16" s="8">
        <f>E11</f>
        <v>46944032.024583966</v>
      </c>
      <c r="E16" s="45" t="s">
        <v>32</v>
      </c>
      <c r="F16" s="46">
        <f>F15+F14</f>
        <v>57720381.634041987</v>
      </c>
    </row>
    <row r="17" spans="2:7" x14ac:dyDescent="0.25">
      <c r="E17" s="44" t="s">
        <v>33</v>
      </c>
      <c r="F17" s="40">
        <f>F15-F14</f>
        <v>-38179618.365957834</v>
      </c>
    </row>
    <row r="19" spans="2:7" x14ac:dyDescent="0.25">
      <c r="B19" s="56" t="s">
        <v>34</v>
      </c>
      <c r="C19" s="56"/>
      <c r="D19" s="56"/>
      <c r="F19" s="26"/>
      <c r="G19" s="2" t="s">
        <v>40</v>
      </c>
    </row>
    <row r="20" spans="2:7" x14ac:dyDescent="0.25">
      <c r="B20" s="29" t="s">
        <v>35</v>
      </c>
      <c r="C20" s="64">
        <f>F16-F17</f>
        <v>95899999.999999821</v>
      </c>
      <c r="D20" s="64"/>
      <c r="F20" s="27"/>
      <c r="G20" s="2" t="s">
        <v>42</v>
      </c>
    </row>
    <row r="21" spans="2:7" x14ac:dyDescent="0.25">
      <c r="B21" s="23" t="s">
        <v>36</v>
      </c>
      <c r="C21" s="65">
        <v>2.5</v>
      </c>
      <c r="D21" s="65"/>
    </row>
    <row r="22" spans="2:7" x14ac:dyDescent="0.25">
      <c r="B22" s="23" t="s">
        <v>37</v>
      </c>
      <c r="C22" s="65">
        <f>240000000</f>
        <v>240000000</v>
      </c>
      <c r="D22" s="65"/>
    </row>
    <row r="23" spans="2:7" x14ac:dyDescent="0.25">
      <c r="B23" s="28" t="s">
        <v>38</v>
      </c>
      <c r="C23" s="64">
        <f>C22/C21</f>
        <v>96000000</v>
      </c>
      <c r="D23" s="64"/>
      <c r="F23" s="33">
        <v>95900000</v>
      </c>
    </row>
    <row r="24" spans="2:7" x14ac:dyDescent="0.25">
      <c r="B24" s="24" t="s">
        <v>39</v>
      </c>
      <c r="C24" s="34">
        <f>C20</f>
        <v>95899999.999999821</v>
      </c>
      <c r="D24" s="34">
        <f>C23</f>
        <v>96000000</v>
      </c>
    </row>
    <row r="26" spans="2:7" x14ac:dyDescent="0.25">
      <c r="B26" s="55" t="s">
        <v>41</v>
      </c>
      <c r="C26" s="55"/>
      <c r="D26" s="55"/>
    </row>
    <row r="27" spans="2:7" x14ac:dyDescent="0.25">
      <c r="B27" s="2" t="s">
        <v>43</v>
      </c>
      <c r="C27" s="67">
        <f>SQRT(F16^2-(F16*F17)+F17^2)</f>
        <v>83624564.915309429</v>
      </c>
      <c r="D27" s="68"/>
    </row>
    <row r="28" spans="2:7" x14ac:dyDescent="0.25">
      <c r="B28" s="2" t="s">
        <v>36</v>
      </c>
      <c r="C28" s="67">
        <v>2.5</v>
      </c>
      <c r="D28" s="68"/>
    </row>
    <row r="29" spans="2:7" x14ac:dyDescent="0.25">
      <c r="B29" s="19" t="s">
        <v>44</v>
      </c>
      <c r="C29" s="67">
        <f>C22</f>
        <v>240000000</v>
      </c>
      <c r="D29" s="68"/>
    </row>
    <row r="30" spans="2:7" x14ac:dyDescent="0.25">
      <c r="B30" s="2" t="s">
        <v>38</v>
      </c>
      <c r="C30" s="67">
        <f>C29/C28</f>
        <v>96000000</v>
      </c>
      <c r="D30" s="68"/>
    </row>
    <row r="31" spans="2:7" x14ac:dyDescent="0.25">
      <c r="B31" s="22" t="s">
        <v>58</v>
      </c>
      <c r="C31" s="35">
        <f>C27</f>
        <v>83624564.915309429</v>
      </c>
      <c r="D31" s="35">
        <f>C30</f>
        <v>96000000</v>
      </c>
    </row>
    <row r="32" spans="2:7" x14ac:dyDescent="0.25">
      <c r="B32" s="15"/>
    </row>
    <row r="34" spans="5:6" x14ac:dyDescent="0.25">
      <c r="E34" s="21"/>
      <c r="F34" s="20"/>
    </row>
    <row r="49" spans="3:5" x14ac:dyDescent="0.25">
      <c r="C49" s="67"/>
      <c r="D49" s="84"/>
      <c r="E49" s="68"/>
    </row>
  </sheetData>
  <mergeCells count="19">
    <mergeCell ref="C49:E49"/>
    <mergeCell ref="C23:D23"/>
    <mergeCell ref="B26:D26"/>
    <mergeCell ref="C27:D27"/>
    <mergeCell ref="C28:D28"/>
    <mergeCell ref="C29:D29"/>
    <mergeCell ref="C30:D30"/>
    <mergeCell ref="C22:D22"/>
    <mergeCell ref="B2:K2"/>
    <mergeCell ref="B3:F3"/>
    <mergeCell ref="J3:K3"/>
    <mergeCell ref="B8:F8"/>
    <mergeCell ref="B9:D9"/>
    <mergeCell ref="E9:F9"/>
    <mergeCell ref="B13:C13"/>
    <mergeCell ref="E13:F13"/>
    <mergeCell ref="B19:D19"/>
    <mergeCell ref="C20:D20"/>
    <mergeCell ref="C21:D21"/>
  </mergeCells>
  <pageMargins left="0.7" right="0.7" top="0.75" bottom="0.75" header="0.3" footer="0.3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9FC05F655C854CA6D01EAA743DC4C2" ma:contentTypeVersion="7" ma:contentTypeDescription="Crear nuevo documento." ma:contentTypeScope="" ma:versionID="9dd5ca53488b3916c8a26fa10d9e28d1">
  <xsd:schema xmlns:xsd="http://www.w3.org/2001/XMLSchema" xmlns:xs="http://www.w3.org/2001/XMLSchema" xmlns:p="http://schemas.microsoft.com/office/2006/metadata/properties" xmlns:ns3="070a91bc-718e-419e-9e68-f8dee93dac40" xmlns:ns4="ffd99f8f-4337-42f0-914e-9e37e0f2e8d1" targetNamespace="http://schemas.microsoft.com/office/2006/metadata/properties" ma:root="true" ma:fieldsID="eed6f3d464c9e011ca977020b231cee9" ns3:_="" ns4:_="">
    <xsd:import namespace="070a91bc-718e-419e-9e68-f8dee93dac40"/>
    <xsd:import namespace="ffd99f8f-4337-42f0-914e-9e37e0f2e8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a91bc-718e-419e-9e68-f8dee93dac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99f8f-4337-42f0-914e-9e37e0f2e8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F4734D-2F09-4586-942A-CC4A556BBF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6A483C-847F-4285-9891-D05CDBA9A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a91bc-718e-419e-9e68-f8dee93dac40"/>
    <ds:schemaRef ds:uri="ffd99f8f-4337-42f0-914e-9e37e0f2e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6AEC5D-6E0A-4798-9A02-548AD36AD7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Calculos</vt:lpstr>
      <vt:lpstr>Solucion 1 Material </vt:lpstr>
      <vt:lpstr>Solucion 2 Tamaño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duarte</dc:creator>
  <cp:keywords/>
  <dc:description/>
  <cp:lastModifiedBy>User</cp:lastModifiedBy>
  <cp:revision/>
  <dcterms:created xsi:type="dcterms:W3CDTF">2022-05-22T23:54:30Z</dcterms:created>
  <dcterms:modified xsi:type="dcterms:W3CDTF">2022-05-26T13:29:03Z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0x010100829FC05F655C854CA6D01EAA743DC4C2</vt:lpwstr>
  </property>
</Properties>
</file>